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2120" windowHeight="8460" activeTab="1"/>
  </bookViews>
  <sheets>
    <sheet name="Orçamento" sheetId="6" r:id="rId1"/>
    <sheet name="Cronograma" sheetId="5" r:id="rId2"/>
  </sheets>
  <calcPr calcId="144525"/>
</workbook>
</file>

<file path=xl/calcChain.xml><?xml version="1.0" encoding="utf-8"?>
<calcChain xmlns="http://schemas.openxmlformats.org/spreadsheetml/2006/main">
  <c r="H11" i="5" l="1"/>
  <c r="H12" i="5"/>
  <c r="H13" i="5"/>
  <c r="F11" i="5"/>
  <c r="F12" i="5"/>
  <c r="F13" i="5"/>
  <c r="D11" i="5"/>
  <c r="D12" i="5"/>
  <c r="D13" i="5"/>
  <c r="C13" i="5"/>
  <c r="B13" i="5"/>
  <c r="A13" i="5"/>
  <c r="C12" i="5"/>
  <c r="B12" i="5"/>
  <c r="A12" i="5"/>
  <c r="C11" i="5"/>
  <c r="B11" i="5"/>
  <c r="A11" i="5"/>
  <c r="C10" i="5"/>
  <c r="B10" i="5"/>
  <c r="A10" i="5"/>
  <c r="L36" i="6"/>
  <c r="L8" i="6"/>
  <c r="L11" i="6"/>
  <c r="L23" i="6"/>
  <c r="L31" i="6"/>
  <c r="L29" i="6"/>
  <c r="K29" i="6"/>
  <c r="J29" i="6"/>
  <c r="L13" i="6" l="1"/>
  <c r="L14" i="6"/>
  <c r="L15" i="6"/>
  <c r="L16" i="6"/>
  <c r="L17" i="6"/>
  <c r="L18" i="6"/>
  <c r="L19" i="6"/>
  <c r="L20" i="6"/>
  <c r="L21" i="6"/>
  <c r="L22" i="6"/>
  <c r="L24" i="6"/>
  <c r="L25" i="6"/>
  <c r="L26" i="6"/>
  <c r="L27" i="6"/>
  <c r="L28" i="6"/>
  <c r="L30" i="6"/>
  <c r="L32" i="6"/>
  <c r="L33" i="6"/>
  <c r="L12" i="6"/>
  <c r="L10" i="6"/>
  <c r="K10" i="6"/>
  <c r="J10" i="6"/>
  <c r="L9" i="6"/>
  <c r="K9" i="6"/>
  <c r="J9" i="6"/>
  <c r="K15" i="6" l="1"/>
  <c r="J15" i="6"/>
  <c r="K14" i="6"/>
  <c r="J14" i="6"/>
  <c r="K13" i="6"/>
  <c r="J13" i="6"/>
  <c r="K12" i="6"/>
  <c r="J12" i="6"/>
  <c r="L37" i="6" l="1"/>
  <c r="K22" i="6" l="1"/>
  <c r="J22" i="6"/>
  <c r="K20" i="6"/>
  <c r="J20" i="6"/>
  <c r="K27" i="6" l="1"/>
  <c r="J27" i="6"/>
  <c r="K26" i="6"/>
  <c r="J26" i="6"/>
  <c r="K30" i="6"/>
  <c r="J30" i="6"/>
  <c r="K28" i="6"/>
  <c r="J28" i="6"/>
  <c r="K18" i="6"/>
  <c r="J18" i="6"/>
  <c r="K19" i="6" l="1"/>
  <c r="J19" i="6"/>
  <c r="K33" i="6" l="1"/>
  <c r="J33" i="6"/>
  <c r="K32" i="6"/>
  <c r="J32" i="6"/>
  <c r="K25" i="6"/>
  <c r="J25" i="6"/>
  <c r="K24" i="6"/>
  <c r="J24" i="6"/>
  <c r="K21" i="6"/>
  <c r="J21" i="6"/>
  <c r="K17" i="6"/>
  <c r="J17" i="6"/>
  <c r="K16" i="6"/>
  <c r="J16" i="6"/>
  <c r="I44" i="6" l="1"/>
  <c r="H44" i="6"/>
  <c r="J44" i="6" l="1"/>
  <c r="L38" i="6" l="1"/>
  <c r="D10" i="5" l="1"/>
  <c r="L10" i="5" l="1"/>
  <c r="P10" i="5"/>
  <c r="R10" i="5"/>
  <c r="N10" i="5"/>
  <c r="J10" i="5"/>
  <c r="H10" i="5" l="1"/>
  <c r="C14" i="5" l="1"/>
  <c r="F10" i="5"/>
  <c r="T10" i="5" s="1"/>
  <c r="P14" i="5" l="1"/>
  <c r="D14" i="5"/>
  <c r="D15" i="5" s="1"/>
  <c r="H14" i="5"/>
  <c r="N14" i="5"/>
  <c r="F14" i="5"/>
  <c r="J14" i="5"/>
  <c r="R14" i="5"/>
  <c r="L14" i="5"/>
  <c r="T14" i="5" l="1"/>
  <c r="O14" i="5"/>
  <c r="C15" i="5"/>
  <c r="Q14" i="5"/>
  <c r="S14" i="5"/>
  <c r="M14" i="5"/>
  <c r="I14" i="5"/>
  <c r="K14" i="5"/>
  <c r="E14" i="5"/>
  <c r="G14" i="5"/>
  <c r="F15" i="5"/>
  <c r="H15" i="5" s="1"/>
  <c r="J15" i="5" s="1"/>
  <c r="L15" i="5" s="1"/>
  <c r="N15" i="5" s="1"/>
  <c r="P15" i="5" l="1"/>
  <c r="R15" i="5" s="1"/>
  <c r="E15" i="5"/>
  <c r="G15" i="5" s="1"/>
  <c r="I15" i="5" s="1"/>
  <c r="K15" i="5" s="1"/>
  <c r="M15" i="5" s="1"/>
  <c r="O15" i="5" s="1"/>
  <c r="Q15" i="5" l="1"/>
  <c r="S15" i="5" s="1"/>
</calcChain>
</file>

<file path=xl/sharedStrings.xml><?xml version="1.0" encoding="utf-8"?>
<sst xmlns="http://schemas.openxmlformats.org/spreadsheetml/2006/main" count="144" uniqueCount="117">
  <si>
    <t>1.1</t>
  </si>
  <si>
    <t>Item</t>
  </si>
  <si>
    <t>Quant.</t>
  </si>
  <si>
    <t>CRONOGRAMA FÍSICO FINANCEIRO</t>
  </si>
  <si>
    <t>SERVIÇO\TEMPO</t>
  </si>
  <si>
    <t>TOTAL</t>
  </si>
  <si>
    <t>1º MÊS</t>
  </si>
  <si>
    <t>%</t>
  </si>
  <si>
    <t>2º MÊS</t>
  </si>
  <si>
    <t>3º MÊS</t>
  </si>
  <si>
    <t>TOTAL SIMPLES R$</t>
  </si>
  <si>
    <t>TOTAL ACUMULADO R$</t>
  </si>
  <si>
    <t>Responsável Técnico</t>
  </si>
  <si>
    <t>4º MÊS</t>
  </si>
  <si>
    <t>5º MÊS</t>
  </si>
  <si>
    <t>6º MÊS</t>
  </si>
  <si>
    <t>R$</t>
  </si>
  <si>
    <t>7º MÊS</t>
  </si>
  <si>
    <t>8º MÊS</t>
  </si>
  <si>
    <t xml:space="preserve"> (COM BDI)</t>
  </si>
  <si>
    <t>m2</t>
  </si>
  <si>
    <t>Proprietário: Município de Barra Bonita</t>
  </si>
  <si>
    <t>Descrição</t>
  </si>
  <si>
    <t xml:space="preserve">Unid. </t>
  </si>
  <si>
    <t>Material/UN R$</t>
  </si>
  <si>
    <t>Material R$</t>
  </si>
  <si>
    <t>Serviço R$</t>
  </si>
  <si>
    <t>Total</t>
  </si>
  <si>
    <t>Valores (R$)</t>
  </si>
  <si>
    <t>Referência de Custo</t>
  </si>
  <si>
    <t>Serviço/UN R$</t>
  </si>
  <si>
    <t>m3</t>
  </si>
  <si>
    <t>Unitário/sem BDI</t>
  </si>
  <si>
    <t>Nº Art(CREA):</t>
  </si>
  <si>
    <t>Municipio de Barra Bonita - SC</t>
  </si>
  <si>
    <t xml:space="preserve">Nº do Contrato: </t>
  </si>
  <si>
    <t>Valor Total Sem BDI</t>
  </si>
  <si>
    <t>BDI</t>
  </si>
  <si>
    <t>Valor Total Com BDI</t>
  </si>
  <si>
    <t>Programa:</t>
  </si>
  <si>
    <t>und</t>
  </si>
  <si>
    <t>Lavatorio de louca simples sifonado c/ metais</t>
  </si>
  <si>
    <t>BDI sem desoneração</t>
  </si>
  <si>
    <t>Marcelo Antônio Freiberger</t>
  </si>
  <si>
    <t>CREA -SC 105.747-2</t>
  </si>
  <si>
    <t>Contrapiso de concreto magro 10cm impermeab./(1:3:6)</t>
  </si>
  <si>
    <t>1.2</t>
  </si>
  <si>
    <t>Porta em Alumínio de abrir tipo veneziana com guarnição, fixação com parafusos - Fornecimento e Instalação</t>
  </si>
  <si>
    <t>Pintura acrilica - 2 demaos - Interna e Externa parte á construir</t>
  </si>
  <si>
    <t>Forro em réguas de PVC, frisado, inclusive estrutura de madeira para fixação. (Churrasqueira/Casa de Carne/Cozinha/Bwc/Salão parcial)</t>
  </si>
  <si>
    <t>BDI SEM desoneração: 22,12%</t>
  </si>
  <si>
    <t>Empreendimento: Banheiros Públicos</t>
  </si>
  <si>
    <t>SERVIÇOS PRELIMINARES</t>
  </si>
  <si>
    <t>Placa obra pintada e fixada em estrutura madeira</t>
  </si>
  <si>
    <t>42571-DEINFRA</t>
  </si>
  <si>
    <t>Locação da Obra</t>
  </si>
  <si>
    <t>42591-DEINFRA</t>
  </si>
  <si>
    <t>Concreto Armado em estrutura - 25 Mpa, Confecção de sapatas, baldrame, pilares e cinta de amarração</t>
  </si>
  <si>
    <t>Alvenaria tijolos 6 furos - Espessura 9 cm</t>
  </si>
  <si>
    <t>BANHEIROS PÚBLICOS</t>
  </si>
  <si>
    <t>Revestimento cerâmico para paredes internas com placas tipo esmaltada extra de dimensões 20X20 cm.</t>
  </si>
  <si>
    <t>Revestimento cerâmico para piso com placas tipo esmaltada extra de dimensões 30x30cm</t>
  </si>
  <si>
    <t>Cobertura com telha trapezoidal metálica, incluso madeiramento.</t>
  </si>
  <si>
    <t>Janela de aluminio tipo balculante, incluso guarnições, ferragens e vidros.</t>
  </si>
  <si>
    <t>INSTALAÇÕES HIDROSSANITÁRIAS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</si>
  <si>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</si>
  <si>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</si>
  <si>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</si>
  <si>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</si>
  <si>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</si>
  <si>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</si>
  <si>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</si>
  <si>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</si>
  <si>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</si>
  <si>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</si>
  <si>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</si>
  <si>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</si>
  <si>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</si>
  <si>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</si>
  <si>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Vaso sanitario PNE com caixa acoplada e assento</t>
  </si>
  <si>
    <t>INSTALAÇÕES ELÉTRICAS</t>
  </si>
  <si>
    <t>3.4</t>
  </si>
  <si>
    <t>3.5</t>
  </si>
  <si>
    <t>3.6</t>
  </si>
  <si>
    <t>4.1</t>
  </si>
  <si>
    <t>4.2</t>
  </si>
  <si>
    <t>47991-DEINFRA</t>
  </si>
  <si>
    <t>42665-DEINFRA</t>
  </si>
  <si>
    <t>Chapisco e Reboco desempenado</t>
  </si>
  <si>
    <t>42758-DEINFRA</t>
  </si>
  <si>
    <t>43242-DEINFRA</t>
  </si>
  <si>
    <t>87265-SINAPI</t>
  </si>
  <si>
    <t>87246-SINAPI</t>
  </si>
  <si>
    <t>88489-SINAPI</t>
  </si>
  <si>
    <t>94213-SINAPI</t>
  </si>
  <si>
    <t>96111-SINAPI</t>
  </si>
  <si>
    <t>94570-SINAPI</t>
  </si>
  <si>
    <t>91341-SINAPI</t>
  </si>
  <si>
    <t>Ponto de consumo de água fria 25mm</t>
  </si>
  <si>
    <t>89957-SINAPI</t>
  </si>
  <si>
    <t>86943-SINAPI</t>
  </si>
  <si>
    <t>95472-SINAPI</t>
  </si>
  <si>
    <t>Conjunto de 03 barras de apoio metálicas cromadas p/ BWC PNE</t>
  </si>
  <si>
    <t>47980-DEINFRA</t>
  </si>
  <si>
    <t>Ponto de Esgoto 50mm</t>
  </si>
  <si>
    <t>Ponto de Esgoto 100mm</t>
  </si>
  <si>
    <t>3.7</t>
  </si>
  <si>
    <t>42961-DEINFRA</t>
  </si>
  <si>
    <t>42962-DEINFRA</t>
  </si>
  <si>
    <t>42966-DEINFRA</t>
  </si>
  <si>
    <t>Ponto Elétrico</t>
  </si>
  <si>
    <t>43540-DEINFRA</t>
  </si>
  <si>
    <t>Lampada de LED 5W 220V</t>
  </si>
  <si>
    <t>43434-DEINFRA</t>
  </si>
  <si>
    <t xml:space="preserve">Data Referência:03/2019 </t>
  </si>
  <si>
    <t>Ponto de Esgoto 75mm (Ventilação)</t>
  </si>
  <si>
    <t>Banheiros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</si>
</sst>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mphion"/>
      <family val="2"/>
    </font>
    <font>
      <sz val="11"/>
      <name val="Amphio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4" fontId="2" fillId="0" borderId="3" xfId="3" applyFont="1" applyBorder="1"/>
    <xf numFmtId="0" fontId="2" fillId="0" borderId="0" xfId="0" applyFont="1" applyBorder="1"/>
    <xf numFmtId="164" fontId="2" fillId="0" borderId="0" xfId="3" applyFont="1" applyBorder="1"/>
    <xf numFmtId="0" fontId="0" fillId="0" borderId="0" xfId="0" applyBorder="1" applyAlignment="1"/>
    <xf numFmtId="0" fontId="0" fillId="0" borderId="0" xfId="0" applyFill="1"/>
    <xf numFmtId="164" fontId="2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4" fontId="1" fillId="0" borderId="3" xfId="3" applyFont="1" applyBorder="1"/>
    <xf numFmtId="164" fontId="1" fillId="0" borderId="12" xfId="3" applyFont="1" applyBorder="1"/>
    <xf numFmtId="164" fontId="1" fillId="0" borderId="3" xfId="3" applyFont="1" applyFill="1" applyBorder="1"/>
    <xf numFmtId="164" fontId="1" fillId="0" borderId="12" xfId="3" applyFont="1" applyFill="1" applyBorder="1"/>
    <xf numFmtId="0" fontId="1" fillId="0" borderId="13" xfId="0" applyFont="1" applyFill="1" applyBorder="1"/>
    <xf numFmtId="0" fontId="1" fillId="0" borderId="13" xfId="0" applyFont="1" applyBorder="1"/>
    <xf numFmtId="0" fontId="2" fillId="0" borderId="13" xfId="0" applyFont="1" applyBorder="1"/>
    <xf numFmtId="164" fontId="2" fillId="0" borderId="0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" fillId="0" borderId="19" xfId="3" applyFont="1" applyFill="1" applyBorder="1"/>
    <xf numFmtId="164" fontId="1" fillId="0" borderId="19" xfId="3" applyFont="1" applyBorder="1"/>
    <xf numFmtId="164" fontId="2" fillId="0" borderId="19" xfId="3" applyFont="1" applyBorder="1"/>
    <xf numFmtId="0" fontId="2" fillId="0" borderId="21" xfId="0" applyFont="1" applyBorder="1"/>
    <xf numFmtId="164" fontId="2" fillId="0" borderId="22" xfId="3" applyFont="1" applyBorder="1"/>
    <xf numFmtId="164" fontId="2" fillId="0" borderId="22" xfId="3" applyNumberFormat="1" applyFont="1" applyBorder="1"/>
    <xf numFmtId="164" fontId="2" fillId="0" borderId="23" xfId="3" applyFont="1" applyBorder="1"/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1" xfId="0" applyBorder="1"/>
    <xf numFmtId="164" fontId="0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0" fillId="0" borderId="0" xfId="0" applyNumberFormat="1" applyAlignment="1"/>
    <xf numFmtId="164" fontId="0" fillId="0" borderId="3" xfId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3" xfId="1" applyFont="1" applyFill="1" applyBorder="1" applyAlignment="1">
      <alignment horizontal="center" vertical="center"/>
    </xf>
    <xf numFmtId="164" fontId="2" fillId="2" borderId="13" xfId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0" fillId="0" borderId="30" xfId="1" applyFont="1" applyFill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27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10" fontId="0" fillId="0" borderId="0" xfId="2" applyNumberFormat="1" applyFont="1" applyAlignment="1"/>
    <xf numFmtId="164" fontId="1" fillId="0" borderId="3" xfId="1" applyFont="1" applyFill="1" applyBorder="1"/>
    <xf numFmtId="164" fontId="1" fillId="0" borderId="3" xfId="1" applyFont="1" applyBorder="1"/>
    <xf numFmtId="164" fontId="2" fillId="0" borderId="3" xfId="1" applyFont="1" applyBorder="1"/>
    <xf numFmtId="164" fontId="2" fillId="0" borderId="22" xfId="1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Fill="1"/>
    <xf numFmtId="43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4" fontId="1" fillId="0" borderId="3" xfId="1" applyFont="1" applyFill="1" applyBorder="1" applyAlignment="1">
      <alignment horizontal="center" vertical="center"/>
    </xf>
    <xf numFmtId="164" fontId="1" fillId="0" borderId="3" xfId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5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164" fontId="0" fillId="3" borderId="3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0" xfId="3" applyFont="1" applyBorder="1" applyAlignment="1">
      <alignment horizontal="center"/>
    </xf>
    <xf numFmtId="164" fontId="2" fillId="0" borderId="0" xfId="3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" fillId="0" borderId="0" xfId="0" applyFont="1" applyAlignment="1">
      <alignment horizontal="center" wrapText="1" shrinkToFi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22" workbookViewId="0">
      <selection activeCell="B30" sqref="B30:D30"/>
    </sheetView>
  </sheetViews>
  <sheetFormatPr defaultRowHeight="12.75"/>
  <cols>
    <col min="1" max="1" width="5.85546875" customWidth="1"/>
    <col min="3" max="3" width="10.140625" bestFit="1" customWidth="1"/>
    <col min="4" max="4" width="38.7109375" customWidth="1"/>
    <col min="5" max="5" width="5.85546875" customWidth="1"/>
    <col min="6" max="6" width="9.140625" style="9" customWidth="1"/>
    <col min="7" max="7" width="17.85546875" style="9" customWidth="1"/>
    <col min="8" max="8" width="15.140625" style="9" hidden="1" customWidth="1"/>
    <col min="9" max="9" width="14.7109375" style="9" hidden="1" customWidth="1"/>
    <col min="10" max="10" width="12.7109375" hidden="1" customWidth="1"/>
    <col min="11" max="11" width="11.7109375" hidden="1" customWidth="1"/>
    <col min="12" max="12" width="12.140625" customWidth="1"/>
    <col min="13" max="13" width="22.42578125" customWidth="1"/>
  </cols>
  <sheetData>
    <row r="1" spans="1:13" s="1" customFormat="1" ht="18" customHeight="1">
      <c r="A1" s="99" t="s">
        <v>33</v>
      </c>
      <c r="B1" s="99"/>
      <c r="C1" s="99"/>
      <c r="D1" s="99"/>
      <c r="F1" s="51" t="s">
        <v>50</v>
      </c>
      <c r="G1" s="51"/>
      <c r="H1" s="51"/>
      <c r="I1" s="51"/>
    </row>
    <row r="2" spans="1:13" s="1" customFormat="1" ht="18" customHeight="1">
      <c r="A2" s="99" t="s">
        <v>34</v>
      </c>
      <c r="B2" s="99"/>
      <c r="C2" s="99"/>
      <c r="D2" s="99"/>
      <c r="F2" s="51"/>
      <c r="G2" s="51"/>
      <c r="H2" s="51"/>
      <c r="I2" s="51"/>
      <c r="L2" s="108" t="s">
        <v>114</v>
      </c>
      <c r="M2" s="109"/>
    </row>
    <row r="3" spans="1:13" s="1" customFormat="1" ht="18" customHeight="1">
      <c r="A3" s="101" t="s">
        <v>39</v>
      </c>
      <c r="B3" s="99"/>
      <c r="C3" s="99"/>
      <c r="D3" s="99"/>
      <c r="F3" s="110" t="s">
        <v>35</v>
      </c>
      <c r="G3" s="110"/>
      <c r="H3" s="51"/>
      <c r="I3" s="51"/>
    </row>
    <row r="4" spans="1:13" s="1" customFormat="1" ht="18" customHeight="1">
      <c r="A4" s="99" t="s">
        <v>51</v>
      </c>
      <c r="B4" s="99"/>
      <c r="C4" s="99"/>
      <c r="D4" s="99"/>
      <c r="F4" s="51"/>
      <c r="G4" s="51"/>
      <c r="H4" s="51"/>
      <c r="I4" s="51"/>
    </row>
    <row r="6" spans="1:13" ht="17.100000000000001" customHeight="1">
      <c r="A6" s="100" t="s">
        <v>1</v>
      </c>
      <c r="B6" s="100" t="s">
        <v>22</v>
      </c>
      <c r="C6" s="100"/>
      <c r="D6" s="100"/>
      <c r="E6" s="111" t="s">
        <v>23</v>
      </c>
      <c r="F6" s="111" t="s">
        <v>2</v>
      </c>
      <c r="G6" s="111" t="s">
        <v>28</v>
      </c>
      <c r="H6" s="111"/>
      <c r="I6" s="111"/>
      <c r="J6" s="111"/>
      <c r="K6" s="111"/>
      <c r="L6" s="111"/>
      <c r="M6" s="111" t="s">
        <v>29</v>
      </c>
    </row>
    <row r="7" spans="1:13" ht="17.100000000000001" customHeight="1">
      <c r="A7" s="100"/>
      <c r="B7" s="100"/>
      <c r="C7" s="100"/>
      <c r="D7" s="100"/>
      <c r="E7" s="111"/>
      <c r="F7" s="111"/>
      <c r="G7" s="50" t="s">
        <v>32</v>
      </c>
      <c r="H7" s="50" t="s">
        <v>24</v>
      </c>
      <c r="I7" s="50" t="s">
        <v>30</v>
      </c>
      <c r="J7" s="50" t="s">
        <v>25</v>
      </c>
      <c r="K7" s="50" t="s">
        <v>26</v>
      </c>
      <c r="L7" s="50" t="s">
        <v>27</v>
      </c>
      <c r="M7" s="111"/>
    </row>
    <row r="8" spans="1:13" s="2" customFormat="1" ht="17.100000000000001" customHeight="1">
      <c r="A8" s="75">
        <v>1</v>
      </c>
      <c r="B8" s="59" t="s">
        <v>52</v>
      </c>
      <c r="C8" s="60"/>
      <c r="D8" s="60"/>
      <c r="E8" s="57"/>
      <c r="F8" s="58"/>
      <c r="G8" s="58"/>
      <c r="H8" s="58"/>
      <c r="I8" s="58"/>
      <c r="J8" s="58"/>
      <c r="K8" s="53"/>
      <c r="L8" s="53">
        <f>SUM(L9:L10)</f>
        <v>401.43680000000001</v>
      </c>
      <c r="M8" s="74"/>
    </row>
    <row r="9" spans="1:13" s="2" customFormat="1" ht="23.25" customHeight="1">
      <c r="A9" s="82" t="s">
        <v>0</v>
      </c>
      <c r="B9" s="89" t="s">
        <v>53</v>
      </c>
      <c r="C9" s="90"/>
      <c r="D9" s="91"/>
      <c r="E9" s="45" t="s">
        <v>20</v>
      </c>
      <c r="F9" s="76">
        <v>2</v>
      </c>
      <c r="G9" s="52">
        <v>181.33</v>
      </c>
      <c r="H9" s="84"/>
      <c r="I9" s="84"/>
      <c r="J9" s="44">
        <f>F9*H9</f>
        <v>0</v>
      </c>
      <c r="K9" s="44">
        <f>F9*I9</f>
        <v>0</v>
      </c>
      <c r="L9" s="44">
        <f>F9*G9</f>
        <v>362.66</v>
      </c>
      <c r="M9" s="45" t="s">
        <v>54</v>
      </c>
    </row>
    <row r="10" spans="1:13" s="2" customFormat="1" ht="23.25" customHeight="1">
      <c r="A10" s="82" t="s">
        <v>46</v>
      </c>
      <c r="B10" s="89" t="s">
        <v>55</v>
      </c>
      <c r="C10" s="90"/>
      <c r="D10" s="91"/>
      <c r="E10" s="45" t="s">
        <v>20</v>
      </c>
      <c r="F10" s="76">
        <v>9.06</v>
      </c>
      <c r="G10" s="52">
        <v>4.28</v>
      </c>
      <c r="H10" s="84"/>
      <c r="I10" s="84"/>
      <c r="J10" s="44">
        <f t="shared" ref="J10" si="0">F10*H10</f>
        <v>0</v>
      </c>
      <c r="K10" s="44">
        <f t="shared" ref="K10" si="1">F10*I10</f>
        <v>0</v>
      </c>
      <c r="L10" s="44">
        <f>F10*G10</f>
        <v>38.776800000000001</v>
      </c>
      <c r="M10" s="45" t="s">
        <v>56</v>
      </c>
    </row>
    <row r="11" spans="1:13" s="2" customFormat="1" ht="17.100000000000001" customHeight="1">
      <c r="A11" s="75">
        <v>2</v>
      </c>
      <c r="B11" s="59" t="s">
        <v>59</v>
      </c>
      <c r="C11" s="60"/>
      <c r="D11" s="60"/>
      <c r="E11" s="57"/>
      <c r="F11" s="58"/>
      <c r="G11" s="58"/>
      <c r="H11" s="58"/>
      <c r="I11" s="58"/>
      <c r="J11" s="58"/>
      <c r="K11" s="53"/>
      <c r="L11" s="53">
        <f>SUM(L12:L22)</f>
        <v>15440.608499999998</v>
      </c>
      <c r="M11" s="83"/>
    </row>
    <row r="12" spans="1:13" s="2" customFormat="1" ht="32.25" customHeight="1">
      <c r="A12" s="82" t="s">
        <v>65</v>
      </c>
      <c r="B12" s="89" t="s">
        <v>57</v>
      </c>
      <c r="C12" s="90"/>
      <c r="D12" s="91"/>
      <c r="E12" s="45" t="s">
        <v>31</v>
      </c>
      <c r="F12" s="52">
        <v>1.9</v>
      </c>
      <c r="G12" s="52">
        <v>2363.89</v>
      </c>
      <c r="H12" s="52">
        <v>812.97</v>
      </c>
      <c r="I12" s="52">
        <v>851.64</v>
      </c>
      <c r="J12" s="44">
        <f t="shared" ref="J12:J14" si="2">F12*H12</f>
        <v>1544.643</v>
      </c>
      <c r="K12" s="44">
        <f t="shared" ref="K12:K14" si="3">F12*I12</f>
        <v>1618.116</v>
      </c>
      <c r="L12" s="44">
        <f>F12*G12</f>
        <v>4491.3909999999996</v>
      </c>
      <c r="M12" s="45" t="s">
        <v>86</v>
      </c>
    </row>
    <row r="13" spans="1:13" s="2" customFormat="1" ht="23.25" customHeight="1">
      <c r="A13" s="82" t="s">
        <v>66</v>
      </c>
      <c r="B13" s="89" t="s">
        <v>58</v>
      </c>
      <c r="C13" s="90"/>
      <c r="D13" s="91"/>
      <c r="E13" s="45" t="s">
        <v>20</v>
      </c>
      <c r="F13" s="52">
        <v>41.64</v>
      </c>
      <c r="G13" s="52">
        <v>45.97</v>
      </c>
      <c r="H13" s="52">
        <v>18.21</v>
      </c>
      <c r="I13" s="52">
        <v>40.840000000000003</v>
      </c>
      <c r="J13" s="44">
        <f t="shared" si="2"/>
        <v>758.26440000000002</v>
      </c>
      <c r="K13" s="44">
        <f t="shared" si="3"/>
        <v>1700.5776000000001</v>
      </c>
      <c r="L13" s="44">
        <f t="shared" ref="L13:L33" si="4">F13*G13</f>
        <v>1914.1908000000001</v>
      </c>
      <c r="M13" s="45" t="s">
        <v>87</v>
      </c>
    </row>
    <row r="14" spans="1:13" s="2" customFormat="1" ht="23.25" customHeight="1">
      <c r="A14" s="82" t="s">
        <v>67</v>
      </c>
      <c r="B14" s="97" t="s">
        <v>88</v>
      </c>
      <c r="C14" s="98"/>
      <c r="D14" s="98"/>
      <c r="E14" s="45" t="s">
        <v>20</v>
      </c>
      <c r="F14" s="52">
        <v>61.92</v>
      </c>
      <c r="G14" s="52">
        <v>23.93</v>
      </c>
      <c r="H14" s="52">
        <v>1.92</v>
      </c>
      <c r="I14" s="52">
        <v>1.62</v>
      </c>
      <c r="J14" s="44">
        <f t="shared" si="2"/>
        <v>118.88639999999999</v>
      </c>
      <c r="K14" s="44">
        <f t="shared" si="3"/>
        <v>100.31040000000002</v>
      </c>
      <c r="L14" s="44">
        <f t="shared" si="4"/>
        <v>1481.7456</v>
      </c>
      <c r="M14" s="45" t="s">
        <v>89</v>
      </c>
    </row>
    <row r="15" spans="1:13" s="2" customFormat="1" ht="23.25" customHeight="1">
      <c r="A15" s="82" t="s">
        <v>68</v>
      </c>
      <c r="B15" s="89" t="s">
        <v>45</v>
      </c>
      <c r="C15" s="90"/>
      <c r="D15" s="91"/>
      <c r="E15" s="45" t="s">
        <v>20</v>
      </c>
      <c r="F15" s="52">
        <v>11.86</v>
      </c>
      <c r="G15" s="52">
        <v>41.65</v>
      </c>
      <c r="H15" s="52">
        <v>26.12</v>
      </c>
      <c r="I15" s="52">
        <v>8.7100000000000009</v>
      </c>
      <c r="J15" s="44">
        <f>F15*H15</f>
        <v>309.78320000000002</v>
      </c>
      <c r="K15" s="44">
        <f>F15*I15</f>
        <v>103.3006</v>
      </c>
      <c r="L15" s="44">
        <f t="shared" si="4"/>
        <v>493.96899999999994</v>
      </c>
      <c r="M15" s="45" t="s">
        <v>90</v>
      </c>
    </row>
    <row r="16" spans="1:13" s="2" customFormat="1" ht="33" customHeight="1">
      <c r="A16" s="82" t="s">
        <v>69</v>
      </c>
      <c r="B16" s="89" t="s">
        <v>60</v>
      </c>
      <c r="C16" s="90"/>
      <c r="D16" s="91"/>
      <c r="E16" s="45" t="s">
        <v>20</v>
      </c>
      <c r="F16" s="52">
        <v>41.82</v>
      </c>
      <c r="G16" s="52">
        <v>55.64</v>
      </c>
      <c r="H16" s="52">
        <v>26.24</v>
      </c>
      <c r="I16" s="52">
        <v>14.41</v>
      </c>
      <c r="J16" s="44">
        <f t="shared" ref="J16:J33" si="5">F16*H16</f>
        <v>1097.3568</v>
      </c>
      <c r="K16" s="44">
        <f t="shared" ref="K16:K33" si="6">F16*I16</f>
        <v>602.62620000000004</v>
      </c>
      <c r="L16" s="44">
        <f t="shared" si="4"/>
        <v>2326.8647999999998</v>
      </c>
      <c r="M16" s="45" t="s">
        <v>91</v>
      </c>
    </row>
    <row r="17" spans="1:13" s="2" customFormat="1" ht="33" customHeight="1">
      <c r="A17" s="82" t="s">
        <v>70</v>
      </c>
      <c r="B17" s="89" t="s">
        <v>61</v>
      </c>
      <c r="C17" s="90"/>
      <c r="D17" s="91"/>
      <c r="E17" s="45" t="s">
        <v>20</v>
      </c>
      <c r="F17" s="52">
        <v>7.04</v>
      </c>
      <c r="G17" s="52">
        <v>42.08</v>
      </c>
      <c r="H17" s="52">
        <v>20.81</v>
      </c>
      <c r="I17" s="52">
        <v>11.76</v>
      </c>
      <c r="J17" s="44">
        <f t="shared" si="5"/>
        <v>146.50239999999999</v>
      </c>
      <c r="K17" s="44">
        <f t="shared" si="6"/>
        <v>82.790400000000005</v>
      </c>
      <c r="L17" s="44">
        <f t="shared" si="4"/>
        <v>296.2432</v>
      </c>
      <c r="M17" s="45" t="s">
        <v>92</v>
      </c>
    </row>
    <row r="18" spans="1:13" s="2" customFormat="1" ht="23.25" customHeight="1">
      <c r="A18" s="82" t="s">
        <v>71</v>
      </c>
      <c r="B18" s="89" t="s">
        <v>48</v>
      </c>
      <c r="C18" s="95"/>
      <c r="D18" s="96"/>
      <c r="E18" s="45" t="s">
        <v>20</v>
      </c>
      <c r="F18" s="52">
        <v>20.100000000000001</v>
      </c>
      <c r="G18" s="52">
        <v>11.63</v>
      </c>
      <c r="H18" s="52">
        <v>6.45</v>
      </c>
      <c r="I18" s="52">
        <v>14.25</v>
      </c>
      <c r="J18" s="44">
        <f t="shared" si="5"/>
        <v>129.64500000000001</v>
      </c>
      <c r="K18" s="44">
        <f t="shared" si="6"/>
        <v>286.42500000000001</v>
      </c>
      <c r="L18" s="44">
        <f t="shared" si="4"/>
        <v>233.76300000000003</v>
      </c>
      <c r="M18" s="45" t="s">
        <v>93</v>
      </c>
    </row>
    <row r="19" spans="1:13" s="2" customFormat="1" ht="22.5" customHeight="1">
      <c r="A19" s="82" t="s">
        <v>72</v>
      </c>
      <c r="B19" s="89" t="s">
        <v>62</v>
      </c>
      <c r="C19" s="95"/>
      <c r="D19" s="96"/>
      <c r="E19" s="45" t="s">
        <v>20</v>
      </c>
      <c r="F19" s="52">
        <v>14.53</v>
      </c>
      <c r="G19" s="52">
        <v>39.79</v>
      </c>
      <c r="H19" s="52">
        <v>24.67</v>
      </c>
      <c r="I19" s="52">
        <v>8.36</v>
      </c>
      <c r="J19" s="44">
        <f t="shared" ref="J19:J20" si="7">F19*H19</f>
        <v>358.45510000000002</v>
      </c>
      <c r="K19" s="44">
        <f t="shared" ref="K19:K20" si="8">F19*I19</f>
        <v>121.47079999999998</v>
      </c>
      <c r="L19" s="44">
        <f t="shared" si="4"/>
        <v>578.14869999999996</v>
      </c>
      <c r="M19" s="45" t="s">
        <v>94</v>
      </c>
    </row>
    <row r="20" spans="1:13" s="2" customFormat="1" ht="35.25" customHeight="1">
      <c r="A20" s="82" t="s">
        <v>73</v>
      </c>
      <c r="B20" s="89" t="s">
        <v>49</v>
      </c>
      <c r="C20" s="90"/>
      <c r="D20" s="91"/>
      <c r="E20" s="45" t="s">
        <v>20</v>
      </c>
      <c r="F20" s="52">
        <v>10.9</v>
      </c>
      <c r="G20" s="52">
        <v>37.01</v>
      </c>
      <c r="H20" s="52">
        <v>22.29</v>
      </c>
      <c r="I20" s="52">
        <v>7.8</v>
      </c>
      <c r="J20" s="44">
        <f t="shared" si="7"/>
        <v>242.96100000000001</v>
      </c>
      <c r="K20" s="44">
        <f t="shared" si="8"/>
        <v>85.02</v>
      </c>
      <c r="L20" s="44">
        <f t="shared" si="4"/>
        <v>403.40899999999999</v>
      </c>
      <c r="M20" s="45" t="s">
        <v>95</v>
      </c>
    </row>
    <row r="21" spans="1:13" s="2" customFormat="1" ht="33.75" customHeight="1">
      <c r="A21" s="82" t="s">
        <v>74</v>
      </c>
      <c r="B21" s="92" t="s">
        <v>63</v>
      </c>
      <c r="C21" s="93"/>
      <c r="D21" s="94"/>
      <c r="E21" s="54" t="s">
        <v>20</v>
      </c>
      <c r="F21" s="55">
        <v>0.84</v>
      </c>
      <c r="G21" s="52">
        <v>413.35</v>
      </c>
      <c r="H21" s="55">
        <v>35.75</v>
      </c>
      <c r="I21" s="55">
        <v>82.54</v>
      </c>
      <c r="J21" s="56">
        <f t="shared" si="5"/>
        <v>30.029999999999998</v>
      </c>
      <c r="K21" s="56">
        <f t="shared" si="6"/>
        <v>69.333600000000004</v>
      </c>
      <c r="L21" s="44">
        <f t="shared" si="4"/>
        <v>347.214</v>
      </c>
      <c r="M21" s="45" t="s">
        <v>96</v>
      </c>
    </row>
    <row r="22" spans="1:13" s="2" customFormat="1" ht="32.25" customHeight="1">
      <c r="A22" s="82" t="s">
        <v>75</v>
      </c>
      <c r="B22" s="112" t="s">
        <v>47</v>
      </c>
      <c r="C22" s="113"/>
      <c r="D22" s="114"/>
      <c r="E22" s="78" t="s">
        <v>20</v>
      </c>
      <c r="F22" s="52">
        <v>3.78</v>
      </c>
      <c r="G22" s="52">
        <v>760.23</v>
      </c>
      <c r="H22" s="52">
        <v>846.4</v>
      </c>
      <c r="I22" s="52">
        <v>11.39</v>
      </c>
      <c r="J22" s="44">
        <f t="shared" ref="J22" si="9">F22*H22</f>
        <v>3199.3919999999998</v>
      </c>
      <c r="K22" s="44">
        <f t="shared" ref="K22" si="10">F22*I22</f>
        <v>43.054200000000002</v>
      </c>
      <c r="L22" s="44">
        <f t="shared" si="4"/>
        <v>2873.6693999999998</v>
      </c>
      <c r="M22" s="45" t="s">
        <v>97</v>
      </c>
    </row>
    <row r="23" spans="1:13" s="2" customFormat="1" ht="17.100000000000001" customHeight="1">
      <c r="A23" s="75">
        <v>3</v>
      </c>
      <c r="B23" s="59" t="s">
        <v>64</v>
      </c>
      <c r="C23" s="60"/>
      <c r="D23" s="60"/>
      <c r="E23" s="57"/>
      <c r="F23" s="58"/>
      <c r="G23" s="58"/>
      <c r="H23" s="58"/>
      <c r="I23" s="58"/>
      <c r="J23" s="58"/>
      <c r="K23" s="53"/>
      <c r="L23" s="53">
        <f>SUM(L24:L30)</f>
        <v>3154.68</v>
      </c>
      <c r="M23" s="83"/>
    </row>
    <row r="24" spans="1:13" s="2" customFormat="1" ht="23.25" customHeight="1">
      <c r="A24" s="79" t="s">
        <v>76</v>
      </c>
      <c r="B24" s="97" t="s">
        <v>98</v>
      </c>
      <c r="C24" s="97"/>
      <c r="D24" s="97"/>
      <c r="E24" s="45" t="s">
        <v>40</v>
      </c>
      <c r="F24" s="52">
        <v>4</v>
      </c>
      <c r="G24" s="52">
        <v>114.21</v>
      </c>
      <c r="H24" s="52">
        <v>3.32</v>
      </c>
      <c r="I24" s="52">
        <v>3.77</v>
      </c>
      <c r="J24" s="44">
        <f t="shared" si="5"/>
        <v>13.28</v>
      </c>
      <c r="K24" s="44">
        <f t="shared" si="6"/>
        <v>15.08</v>
      </c>
      <c r="L24" s="44">
        <f t="shared" si="4"/>
        <v>456.84</v>
      </c>
      <c r="M24" s="45" t="s">
        <v>99</v>
      </c>
    </row>
    <row r="25" spans="1:13" s="2" customFormat="1" ht="23.25" customHeight="1">
      <c r="A25" s="79" t="s">
        <v>77</v>
      </c>
      <c r="B25" s="97" t="s">
        <v>41</v>
      </c>
      <c r="C25" s="97"/>
      <c r="D25" s="97"/>
      <c r="E25" s="45" t="s">
        <v>40</v>
      </c>
      <c r="F25" s="52">
        <v>2</v>
      </c>
      <c r="G25" s="52">
        <v>167.24</v>
      </c>
      <c r="H25" s="52">
        <v>230.15</v>
      </c>
      <c r="I25" s="52">
        <v>72.72</v>
      </c>
      <c r="J25" s="44">
        <f t="shared" si="5"/>
        <v>460.3</v>
      </c>
      <c r="K25" s="44">
        <f t="shared" si="6"/>
        <v>145.44</v>
      </c>
      <c r="L25" s="44">
        <f t="shared" si="4"/>
        <v>334.48</v>
      </c>
      <c r="M25" s="45" t="s">
        <v>100</v>
      </c>
    </row>
    <row r="26" spans="1:13" s="2" customFormat="1" ht="23.25" customHeight="1">
      <c r="A26" s="79" t="s">
        <v>78</v>
      </c>
      <c r="B26" s="97" t="s">
        <v>79</v>
      </c>
      <c r="C26" s="98"/>
      <c r="D26" s="98"/>
      <c r="E26" s="45" t="s">
        <v>40</v>
      </c>
      <c r="F26" s="52">
        <v>2</v>
      </c>
      <c r="G26" s="52">
        <v>552.05999999999995</v>
      </c>
      <c r="H26" s="52">
        <v>237.56</v>
      </c>
      <c r="I26" s="52">
        <v>96.96</v>
      </c>
      <c r="J26" s="44">
        <f t="shared" si="5"/>
        <v>475.12</v>
      </c>
      <c r="K26" s="44">
        <f t="shared" si="6"/>
        <v>193.92</v>
      </c>
      <c r="L26" s="44">
        <f t="shared" si="4"/>
        <v>1104.1199999999999</v>
      </c>
      <c r="M26" s="45" t="s">
        <v>101</v>
      </c>
    </row>
    <row r="27" spans="1:13" s="2" customFormat="1" ht="23.25" customHeight="1">
      <c r="A27" s="79" t="s">
        <v>81</v>
      </c>
      <c r="B27" s="89" t="s">
        <v>102</v>
      </c>
      <c r="C27" s="95"/>
      <c r="D27" s="96"/>
      <c r="E27" s="45" t="s">
        <v>40</v>
      </c>
      <c r="F27" s="52">
        <v>3</v>
      </c>
      <c r="G27" s="52">
        <v>299.36</v>
      </c>
      <c r="H27" s="52">
        <v>217.76</v>
      </c>
      <c r="I27" s="52">
        <v>7.27</v>
      </c>
      <c r="J27" s="44">
        <f t="shared" si="5"/>
        <v>653.28</v>
      </c>
      <c r="K27" s="44">
        <f t="shared" si="6"/>
        <v>21.81</v>
      </c>
      <c r="L27" s="44">
        <f t="shared" si="4"/>
        <v>898.08</v>
      </c>
      <c r="M27" s="45" t="s">
        <v>103</v>
      </c>
    </row>
    <row r="28" spans="1:13" s="2" customFormat="1" ht="23.25" customHeight="1">
      <c r="A28" s="79" t="s">
        <v>82</v>
      </c>
      <c r="B28" s="97" t="s">
        <v>104</v>
      </c>
      <c r="C28" s="97"/>
      <c r="D28" s="97"/>
      <c r="E28" s="45" t="s">
        <v>40</v>
      </c>
      <c r="F28" s="76">
        <v>2</v>
      </c>
      <c r="G28" s="76">
        <v>48.54</v>
      </c>
      <c r="H28" s="76">
        <v>5.3</v>
      </c>
      <c r="I28" s="76">
        <v>7.56</v>
      </c>
      <c r="J28" s="77">
        <f t="shared" si="5"/>
        <v>10.6</v>
      </c>
      <c r="K28" s="77">
        <f t="shared" si="6"/>
        <v>15.12</v>
      </c>
      <c r="L28" s="44">
        <f t="shared" si="4"/>
        <v>97.08</v>
      </c>
      <c r="M28" s="45" t="s">
        <v>107</v>
      </c>
    </row>
    <row r="29" spans="1:13" s="2" customFormat="1" ht="23.25" customHeight="1">
      <c r="A29" s="85" t="s">
        <v>83</v>
      </c>
      <c r="B29" s="97" t="s">
        <v>115</v>
      </c>
      <c r="C29" s="97"/>
      <c r="D29" s="97"/>
      <c r="E29" s="45" t="s">
        <v>40</v>
      </c>
      <c r="F29" s="76">
        <v>2</v>
      </c>
      <c r="G29" s="76">
        <v>59.37</v>
      </c>
      <c r="H29" s="76">
        <v>10.38</v>
      </c>
      <c r="I29" s="76">
        <v>12.59</v>
      </c>
      <c r="J29" s="77">
        <f t="shared" ref="J29" si="11">F29*H29</f>
        <v>20.76</v>
      </c>
      <c r="K29" s="77">
        <f t="shared" ref="K29" si="12">F29*I29</f>
        <v>25.18</v>
      </c>
      <c r="L29" s="44">
        <f t="shared" ref="L29" si="13">F29*G29</f>
        <v>118.74</v>
      </c>
      <c r="M29" s="45" t="s">
        <v>108</v>
      </c>
    </row>
    <row r="30" spans="1:13" s="2" customFormat="1" ht="23.25" customHeight="1">
      <c r="A30" s="79" t="s">
        <v>106</v>
      </c>
      <c r="B30" s="97" t="s">
        <v>105</v>
      </c>
      <c r="C30" s="97"/>
      <c r="D30" s="97"/>
      <c r="E30" s="45" t="s">
        <v>40</v>
      </c>
      <c r="F30" s="76">
        <v>2</v>
      </c>
      <c r="G30" s="76">
        <v>72.67</v>
      </c>
      <c r="H30" s="76">
        <v>10.38</v>
      </c>
      <c r="I30" s="76">
        <v>12.59</v>
      </c>
      <c r="J30" s="77">
        <f t="shared" si="5"/>
        <v>20.76</v>
      </c>
      <c r="K30" s="77">
        <f t="shared" si="6"/>
        <v>25.18</v>
      </c>
      <c r="L30" s="44">
        <f t="shared" si="4"/>
        <v>145.34</v>
      </c>
      <c r="M30" s="45" t="s">
        <v>109</v>
      </c>
    </row>
    <row r="31" spans="1:13" s="2" customFormat="1" ht="17.100000000000001" customHeight="1">
      <c r="A31" s="75">
        <v>4</v>
      </c>
      <c r="B31" s="59" t="s">
        <v>80</v>
      </c>
      <c r="C31" s="60"/>
      <c r="D31" s="60"/>
      <c r="E31" s="57"/>
      <c r="F31" s="58"/>
      <c r="G31" s="58"/>
      <c r="H31" s="58"/>
      <c r="I31" s="58"/>
      <c r="J31" s="58"/>
      <c r="K31" s="53"/>
      <c r="L31" s="53">
        <f>SUM(L32:L33)</f>
        <v>495</v>
      </c>
      <c r="M31" s="83"/>
    </row>
    <row r="32" spans="1:13" s="2" customFormat="1" ht="23.25" customHeight="1">
      <c r="A32" s="79" t="s">
        <v>84</v>
      </c>
      <c r="B32" s="97" t="s">
        <v>110</v>
      </c>
      <c r="C32" s="97"/>
      <c r="D32" s="97"/>
      <c r="E32" s="45" t="s">
        <v>40</v>
      </c>
      <c r="F32" s="76">
        <v>4</v>
      </c>
      <c r="G32" s="52">
        <v>114.3</v>
      </c>
      <c r="H32" s="52">
        <v>1.0900000000000001</v>
      </c>
      <c r="I32" s="52">
        <v>1.6</v>
      </c>
      <c r="J32" s="44">
        <f t="shared" si="5"/>
        <v>4.3600000000000003</v>
      </c>
      <c r="K32" s="44">
        <f t="shared" si="6"/>
        <v>6.4</v>
      </c>
      <c r="L32" s="44">
        <f t="shared" si="4"/>
        <v>457.2</v>
      </c>
      <c r="M32" s="45" t="s">
        <v>111</v>
      </c>
    </row>
    <row r="33" spans="1:13" s="2" customFormat="1" ht="23.25" customHeight="1">
      <c r="A33" s="79" t="s">
        <v>85</v>
      </c>
      <c r="B33" s="97" t="s">
        <v>112</v>
      </c>
      <c r="C33" s="97"/>
      <c r="D33" s="97"/>
      <c r="E33" s="45" t="s">
        <v>40</v>
      </c>
      <c r="F33" s="76">
        <v>2</v>
      </c>
      <c r="G33" s="52">
        <v>18.899999999999999</v>
      </c>
      <c r="H33" s="52">
        <v>64.569999999999993</v>
      </c>
      <c r="I33" s="52">
        <v>25.2</v>
      </c>
      <c r="J33" s="44">
        <f t="shared" si="5"/>
        <v>129.13999999999999</v>
      </c>
      <c r="K33" s="44">
        <f t="shared" si="6"/>
        <v>50.4</v>
      </c>
      <c r="L33" s="44">
        <f t="shared" si="4"/>
        <v>37.799999999999997</v>
      </c>
      <c r="M33" s="45" t="s">
        <v>113</v>
      </c>
    </row>
    <row r="35" spans="1:13" ht="20.100000000000001" customHeight="1">
      <c r="L35" s="46"/>
    </row>
    <row r="36" spans="1:13" ht="20.100000000000001" customHeight="1">
      <c r="E36" s="102" t="s">
        <v>36</v>
      </c>
      <c r="F36" s="103"/>
      <c r="G36" s="104"/>
      <c r="L36" s="47">
        <f>L8+L11+L23+L31</f>
        <v>19491.725299999998</v>
      </c>
    </row>
    <row r="37" spans="1:13" ht="20.100000000000001" customHeight="1">
      <c r="E37" s="102" t="s">
        <v>37</v>
      </c>
      <c r="F37" s="103"/>
      <c r="G37" s="104"/>
      <c r="L37" s="48">
        <f>0.2212</f>
        <v>0.22120000000000001</v>
      </c>
    </row>
    <row r="38" spans="1:13" ht="35.1" customHeight="1">
      <c r="E38" s="105" t="s">
        <v>38</v>
      </c>
      <c r="F38" s="106"/>
      <c r="G38" s="107"/>
      <c r="L38" s="49">
        <f>L36*(1+L37)</f>
        <v>23803.294936359998</v>
      </c>
    </row>
    <row r="44" spans="1:13">
      <c r="H44" s="72" t="e">
        <f>(#REF!+SUM(#REF!)+SUM(#REF!))*(1.1858)</f>
        <v>#REF!</v>
      </c>
      <c r="I44" s="72" t="e">
        <f>(#REF!+SUM(#REF!)+ SUM(#REF!))*1.1858</f>
        <v>#REF!</v>
      </c>
      <c r="J44" s="73" t="e">
        <f>H44+I44</f>
        <v>#REF!</v>
      </c>
    </row>
  </sheetData>
  <mergeCells count="37">
    <mergeCell ref="B25:D25"/>
    <mergeCell ref="B22:D22"/>
    <mergeCell ref="B28:D28"/>
    <mergeCell ref="B24:D24"/>
    <mergeCell ref="E36:G36"/>
    <mergeCell ref="B29:D29"/>
    <mergeCell ref="B33:D33"/>
    <mergeCell ref="B32:D32"/>
    <mergeCell ref="B30:D30"/>
    <mergeCell ref="B26:D26"/>
    <mergeCell ref="B27:D27"/>
    <mergeCell ref="E37:G37"/>
    <mergeCell ref="E38:G38"/>
    <mergeCell ref="L2:M2"/>
    <mergeCell ref="F3:G3"/>
    <mergeCell ref="G6:L6"/>
    <mergeCell ref="M6:M7"/>
    <mergeCell ref="E6:E7"/>
    <mergeCell ref="F6:F7"/>
    <mergeCell ref="A1:D1"/>
    <mergeCell ref="A6:A7"/>
    <mergeCell ref="B6:D7"/>
    <mergeCell ref="A3:D3"/>
    <mergeCell ref="A2:D2"/>
    <mergeCell ref="A4:D4"/>
    <mergeCell ref="B15:D15"/>
    <mergeCell ref="B9:D9"/>
    <mergeCell ref="B10:D10"/>
    <mergeCell ref="B12:D12"/>
    <mergeCell ref="B13:D13"/>
    <mergeCell ref="B14:D14"/>
    <mergeCell ref="B16:D16"/>
    <mergeCell ref="B17:D17"/>
    <mergeCell ref="B21:D21"/>
    <mergeCell ref="B19:D19"/>
    <mergeCell ref="B18:D18"/>
    <mergeCell ref="B20:D20"/>
  </mergeCells>
  <pageMargins left="0.98425196850393704" right="0.51181102362204722" top="1.9685039370078741" bottom="0.78740157480314965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2"/>
  <sheetViews>
    <sheetView tabSelected="1" zoomScale="85" zoomScaleNormal="85" workbookViewId="0">
      <selection activeCell="B19" sqref="B19"/>
    </sheetView>
  </sheetViews>
  <sheetFormatPr defaultRowHeight="12.75"/>
  <cols>
    <col min="1" max="1" width="6.7109375" style="11" customWidth="1"/>
    <col min="2" max="2" width="30.7109375" customWidth="1"/>
    <col min="3" max="9" width="12.7109375" customWidth="1"/>
    <col min="10" max="15" width="12.7109375" hidden="1" customWidth="1"/>
    <col min="16" max="19" width="12.7109375" style="2" hidden="1" customWidth="1"/>
    <col min="20" max="20" width="12.7109375" customWidth="1"/>
  </cols>
  <sheetData>
    <row r="1" spans="1:101" ht="18" customHeight="1">
      <c r="A1" s="66"/>
      <c r="B1" s="33"/>
      <c r="C1" s="33"/>
      <c r="D1" s="33"/>
      <c r="E1" s="33"/>
      <c r="F1" s="34"/>
      <c r="G1" s="34"/>
      <c r="H1" s="34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101" ht="18" customHeight="1">
      <c r="A2" s="115" t="s">
        <v>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</row>
    <row r="3" spans="1:101" ht="18" customHeight="1">
      <c r="A3" s="67"/>
      <c r="B3" s="22"/>
      <c r="C3" s="22"/>
      <c r="D3" s="22"/>
      <c r="E3" s="22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7"/>
    </row>
    <row r="4" spans="1:101" ht="18" customHeight="1">
      <c r="A4" s="6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3"/>
      <c r="M4" s="3"/>
      <c r="N4" s="3"/>
      <c r="O4" s="3"/>
      <c r="P4" s="3"/>
      <c r="Q4" s="3"/>
      <c r="R4" s="3"/>
      <c r="S4" s="3"/>
      <c r="T4" s="37"/>
    </row>
    <row r="5" spans="1:101" s="2" customFormat="1" ht="18" customHeight="1">
      <c r="A5" s="67"/>
      <c r="B5" s="81" t="s">
        <v>21</v>
      </c>
      <c r="C5" s="81"/>
      <c r="D5" s="81"/>
      <c r="E5" s="81"/>
      <c r="F5" s="81"/>
      <c r="G5" s="81"/>
      <c r="H5" s="81"/>
      <c r="I5" s="81"/>
      <c r="J5" s="81"/>
      <c r="K5" s="81"/>
      <c r="L5" s="3"/>
      <c r="M5" s="3"/>
      <c r="N5" s="3"/>
      <c r="O5" s="3"/>
      <c r="P5" s="3"/>
      <c r="Q5" s="3"/>
      <c r="R5" s="3"/>
      <c r="S5" s="3"/>
      <c r="T5" s="37"/>
    </row>
    <row r="6" spans="1:101" ht="18" customHeight="1">
      <c r="A6" s="67"/>
      <c r="B6" s="119" t="s">
        <v>116</v>
      </c>
      <c r="C6" s="119"/>
      <c r="D6" s="119"/>
      <c r="E6" s="119"/>
      <c r="F6" s="119"/>
      <c r="G6" s="119"/>
      <c r="H6" s="119"/>
      <c r="I6" s="119"/>
      <c r="J6" s="119"/>
      <c r="K6" s="119"/>
      <c r="L6" s="3"/>
      <c r="M6" s="3"/>
      <c r="N6" s="3"/>
      <c r="O6" s="3"/>
      <c r="P6" s="3"/>
      <c r="Q6" s="3"/>
      <c r="R6" s="3"/>
      <c r="S6" s="3"/>
      <c r="T6" s="37"/>
    </row>
    <row r="7" spans="1:101" ht="15" thickBot="1">
      <c r="A7" s="68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8"/>
      <c r="M7" s="38"/>
      <c r="N7" s="38"/>
      <c r="O7" s="38"/>
      <c r="P7" s="38"/>
      <c r="Q7" s="38"/>
      <c r="R7" s="38"/>
      <c r="S7" s="38"/>
      <c r="T7" s="43"/>
    </row>
    <row r="8" spans="1:101" s="2" customFormat="1" ht="15" thickBot="1">
      <c r="A8" s="121"/>
      <c r="B8" s="123" t="s">
        <v>4</v>
      </c>
      <c r="C8" s="39" t="s">
        <v>5</v>
      </c>
      <c r="D8" s="41"/>
      <c r="E8" s="41"/>
      <c r="F8" s="41"/>
      <c r="G8" s="41"/>
      <c r="H8" s="41"/>
      <c r="I8" s="41"/>
      <c r="J8" s="41"/>
      <c r="K8" s="41"/>
      <c r="L8" s="125"/>
      <c r="M8" s="125"/>
      <c r="N8" s="125"/>
      <c r="O8" s="125"/>
      <c r="P8" s="125"/>
      <c r="Q8" s="125"/>
      <c r="R8" s="125"/>
      <c r="S8" s="125"/>
      <c r="T8" s="42" t="s">
        <v>5</v>
      </c>
    </row>
    <row r="9" spans="1:101" ht="13.5" thickBot="1">
      <c r="A9" s="122"/>
      <c r="B9" s="124"/>
      <c r="C9" s="40" t="s">
        <v>19</v>
      </c>
      <c r="D9" s="23" t="s">
        <v>6</v>
      </c>
      <c r="E9" s="24" t="s">
        <v>7</v>
      </c>
      <c r="F9" s="24" t="s">
        <v>8</v>
      </c>
      <c r="G9" s="24" t="s">
        <v>7</v>
      </c>
      <c r="H9" s="24" t="s">
        <v>9</v>
      </c>
      <c r="I9" s="24" t="s">
        <v>7</v>
      </c>
      <c r="J9" s="24" t="s">
        <v>13</v>
      </c>
      <c r="K9" s="24" t="s">
        <v>7</v>
      </c>
      <c r="L9" s="24" t="s">
        <v>14</v>
      </c>
      <c r="M9" s="24" t="s">
        <v>7</v>
      </c>
      <c r="N9" s="24" t="s">
        <v>15</v>
      </c>
      <c r="O9" s="24" t="s">
        <v>7</v>
      </c>
      <c r="P9" s="24" t="s">
        <v>17</v>
      </c>
      <c r="Q9" s="24" t="s">
        <v>7</v>
      </c>
      <c r="R9" s="24" t="s">
        <v>18</v>
      </c>
      <c r="S9" s="24" t="s">
        <v>7</v>
      </c>
      <c r="T9" s="25" t="s">
        <v>16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</row>
    <row r="10" spans="1:101" s="12" customFormat="1">
      <c r="A10" s="86">
        <f>Orçamento!A8</f>
        <v>1</v>
      </c>
      <c r="B10" s="80" t="str">
        <f>Orçamento!B8</f>
        <v>SERVIÇOS PRELIMINARES</v>
      </c>
      <c r="C10" s="62">
        <f>Orçamento!L8*(1+Cronograma!C17)</f>
        <v>490.23462016000002</v>
      </c>
      <c r="D10" s="15">
        <f>C10*E10/100</f>
        <v>490.23462016000008</v>
      </c>
      <c r="E10" s="15">
        <v>100</v>
      </c>
      <c r="F10" s="15">
        <f t="shared" ref="F10:N13" si="0">$C10*G10/100</f>
        <v>0</v>
      </c>
      <c r="G10" s="15">
        <v>0</v>
      </c>
      <c r="H10" s="15">
        <f t="shared" si="0"/>
        <v>0</v>
      </c>
      <c r="I10" s="15">
        <v>0</v>
      </c>
      <c r="J10" s="15">
        <f t="shared" si="0"/>
        <v>0</v>
      </c>
      <c r="K10" s="15"/>
      <c r="L10" s="15">
        <f t="shared" si="0"/>
        <v>0</v>
      </c>
      <c r="M10" s="15"/>
      <c r="N10" s="15">
        <f t="shared" si="0"/>
        <v>0</v>
      </c>
      <c r="O10" s="15"/>
      <c r="P10" s="15">
        <f t="shared" ref="P10" si="1">$C10*Q10/100</f>
        <v>0</v>
      </c>
      <c r="Q10" s="15"/>
      <c r="R10" s="15">
        <f t="shared" ref="R10" si="2">$C10*S10/100</f>
        <v>0</v>
      </c>
      <c r="S10" s="15"/>
      <c r="T10" s="26">
        <f>SUM(D10,F10,H10,J10,L10,N10+P10+R10,)</f>
        <v>490.23462016000008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</row>
    <row r="11" spans="1:101" s="12" customFormat="1">
      <c r="A11" s="87">
        <f>Orçamento!A11</f>
        <v>2</v>
      </c>
      <c r="B11" s="17" t="str">
        <f>Orçamento!B11</f>
        <v>BANHEIROS PÚBLICOS</v>
      </c>
      <c r="C11" s="62">
        <f>Orçamento!L11*(1+Cronograma!C17)</f>
        <v>18856.071100199999</v>
      </c>
      <c r="D11" s="15">
        <f t="shared" ref="D11:D13" si="3">C11*E11/100</f>
        <v>9428.0355500999995</v>
      </c>
      <c r="E11" s="15">
        <v>50</v>
      </c>
      <c r="F11" s="15">
        <f t="shared" si="0"/>
        <v>9428.0355500999995</v>
      </c>
      <c r="G11" s="15">
        <v>50</v>
      </c>
      <c r="H11" s="15">
        <f t="shared" si="0"/>
        <v>0</v>
      </c>
      <c r="I11" s="16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6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</row>
    <row r="12" spans="1:101" s="9" customFormat="1">
      <c r="A12" s="87">
        <f>Orçamento!A23</f>
        <v>3</v>
      </c>
      <c r="B12" s="17" t="str">
        <f>Orçamento!B23</f>
        <v>INSTALAÇÕES HIDROSSANITÁRIAS</v>
      </c>
      <c r="C12" s="62">
        <f>Orçamento!L23*(1+Cronograma!C17)</f>
        <v>3852.4952159999998</v>
      </c>
      <c r="D12" s="15">
        <f t="shared" si="3"/>
        <v>385.24952159999998</v>
      </c>
      <c r="E12" s="15">
        <v>10</v>
      </c>
      <c r="F12" s="15">
        <f t="shared" si="0"/>
        <v>3467.2456944</v>
      </c>
      <c r="G12" s="15">
        <v>90</v>
      </c>
      <c r="H12" s="15">
        <f t="shared" si="0"/>
        <v>0</v>
      </c>
      <c r="I12" s="16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6"/>
    </row>
    <row r="13" spans="1:101">
      <c r="A13" s="88">
        <f>Orçamento!A31</f>
        <v>4</v>
      </c>
      <c r="B13" s="18" t="str">
        <f>Orçamento!B31</f>
        <v>INSTALAÇÕES ELÉTRICAS</v>
      </c>
      <c r="C13" s="63">
        <f>Orçamento!L31*(Cronograma!C17+1)</f>
        <v>604.49400000000003</v>
      </c>
      <c r="D13" s="15">
        <f t="shared" si="3"/>
        <v>0</v>
      </c>
      <c r="E13" s="13"/>
      <c r="F13" s="15">
        <f t="shared" si="0"/>
        <v>604.49400000000003</v>
      </c>
      <c r="G13" s="13">
        <v>100</v>
      </c>
      <c r="H13" s="15">
        <f t="shared" si="0"/>
        <v>0</v>
      </c>
      <c r="I13" s="14"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27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</row>
    <row r="14" spans="1:101">
      <c r="A14" s="69"/>
      <c r="B14" s="19" t="s">
        <v>10</v>
      </c>
      <c r="C14" s="64">
        <f>SUM(C10:C13)</f>
        <v>23803.294936359998</v>
      </c>
      <c r="D14" s="5">
        <f>SUM(D10:D13)</f>
        <v>10303.51969186</v>
      </c>
      <c r="E14" s="5">
        <f>D14/C14*100</f>
        <v>43.286106899936662</v>
      </c>
      <c r="F14" s="5">
        <f>SUM(F10:F13)</f>
        <v>13499.775244500001</v>
      </c>
      <c r="G14" s="5">
        <f>F14/C$14*100</f>
        <v>56.713893100063338</v>
      </c>
      <c r="H14" s="5">
        <f>SUM(H10:H13)</f>
        <v>0</v>
      </c>
      <c r="I14" s="5">
        <f>(H14)/C14*100</f>
        <v>0</v>
      </c>
      <c r="J14" s="5">
        <f>SUM(J10:J13)</f>
        <v>0</v>
      </c>
      <c r="K14" s="5">
        <f>(J14)/C14*100</f>
        <v>0</v>
      </c>
      <c r="L14" s="5">
        <f>SUM(L10:L13)</f>
        <v>0</v>
      </c>
      <c r="M14" s="5">
        <f>(L14)/C14*100</f>
        <v>0</v>
      </c>
      <c r="N14" s="5">
        <f>SUM(N10:N13)</f>
        <v>0</v>
      </c>
      <c r="O14" s="5">
        <f>(N14)/C14*100</f>
        <v>0</v>
      </c>
      <c r="P14" s="5">
        <f>SUM(P10:P13)</f>
        <v>0</v>
      </c>
      <c r="Q14" s="5">
        <f>(P14)/C14*100</f>
        <v>0</v>
      </c>
      <c r="R14" s="5">
        <f>SUM(R10:R13)</f>
        <v>0</v>
      </c>
      <c r="S14" s="5">
        <f>(R14)/C14*100</f>
        <v>0</v>
      </c>
      <c r="T14" s="28">
        <f>SUM(T10:T13)</f>
        <v>490.23462016000008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</row>
    <row r="15" spans="1:101" ht="13.5" thickBot="1">
      <c r="A15" s="70"/>
      <c r="B15" s="29" t="s">
        <v>11</v>
      </c>
      <c r="C15" s="65">
        <f>C14</f>
        <v>23803.294936359998</v>
      </c>
      <c r="D15" s="30">
        <f>D14</f>
        <v>10303.51969186</v>
      </c>
      <c r="E15" s="30">
        <f>E14</f>
        <v>43.286106899936662</v>
      </c>
      <c r="F15" s="30">
        <f t="shared" ref="F15:O15" si="4">F14+D15</f>
        <v>23803.294936359998</v>
      </c>
      <c r="G15" s="31">
        <f t="shared" si="4"/>
        <v>100</v>
      </c>
      <c r="H15" s="30">
        <f t="shared" si="4"/>
        <v>23803.294936359998</v>
      </c>
      <c r="I15" s="30">
        <f t="shared" si="4"/>
        <v>100</v>
      </c>
      <c r="J15" s="30">
        <f t="shared" si="4"/>
        <v>23803.294936359998</v>
      </c>
      <c r="K15" s="30">
        <f t="shared" si="4"/>
        <v>100</v>
      </c>
      <c r="L15" s="30">
        <f t="shared" si="4"/>
        <v>23803.294936359998</v>
      </c>
      <c r="M15" s="30">
        <f t="shared" si="4"/>
        <v>100</v>
      </c>
      <c r="N15" s="30">
        <f t="shared" si="4"/>
        <v>23803.294936359998</v>
      </c>
      <c r="O15" s="30">
        <f t="shared" si="4"/>
        <v>100</v>
      </c>
      <c r="P15" s="30">
        <f t="shared" ref="P15" si="5">P14+N15</f>
        <v>23803.294936359998</v>
      </c>
      <c r="Q15" s="30">
        <f t="shared" ref="Q15" si="6">Q14+O15</f>
        <v>100</v>
      </c>
      <c r="R15" s="30">
        <f t="shared" ref="R15" si="7">R14+P15</f>
        <v>23803.294936359998</v>
      </c>
      <c r="S15" s="30">
        <f t="shared" ref="S15" si="8">S14+Q15</f>
        <v>100</v>
      </c>
      <c r="T15" s="32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</row>
    <row r="16" spans="1:101">
      <c r="A16" s="71"/>
      <c r="B16" s="6"/>
      <c r="C16" s="6"/>
      <c r="D16" s="7"/>
      <c r="E16" s="7"/>
      <c r="F16" s="7"/>
      <c r="G16" s="7"/>
      <c r="H16" s="7"/>
      <c r="I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</row>
    <row r="17" spans="1:19">
      <c r="A17" s="71"/>
      <c r="B17" t="s">
        <v>42</v>
      </c>
      <c r="C17" s="61">
        <v>0.22120000000000001</v>
      </c>
      <c r="D17" s="7"/>
      <c r="E17" s="7"/>
      <c r="F17" s="7"/>
      <c r="G17" s="7"/>
      <c r="H17" s="7"/>
      <c r="I17" s="7"/>
      <c r="M17" s="7"/>
      <c r="N17" s="7"/>
      <c r="O17" s="7"/>
      <c r="P17" s="7"/>
      <c r="Q17" s="7"/>
      <c r="R17" s="7"/>
      <c r="S17" s="7"/>
    </row>
    <row r="18" spans="1:19">
      <c r="A18" s="71"/>
      <c r="B18" s="6"/>
      <c r="C18" s="6"/>
      <c r="D18" s="7"/>
      <c r="E18" s="7"/>
      <c r="F18" s="126"/>
      <c r="G18" s="126"/>
      <c r="H18" s="126"/>
      <c r="I18" s="10"/>
      <c r="Q18" s="20"/>
      <c r="R18" s="20"/>
      <c r="S18" s="20"/>
    </row>
    <row r="19" spans="1:19">
      <c r="A19" s="71"/>
      <c r="B19" s="2"/>
      <c r="C19" s="2"/>
      <c r="D19" s="2"/>
      <c r="E19" s="2"/>
      <c r="F19" s="126"/>
      <c r="G19" s="126"/>
      <c r="H19" s="126"/>
      <c r="I19" s="11"/>
      <c r="Q19" s="20"/>
      <c r="R19" s="20"/>
      <c r="S19" s="20"/>
    </row>
    <row r="20" spans="1:19">
      <c r="B20" s="8"/>
      <c r="C20" s="8"/>
      <c r="D20" s="2"/>
      <c r="E20" s="2"/>
      <c r="F20" s="127" t="s">
        <v>12</v>
      </c>
      <c r="G20" s="127"/>
      <c r="H20" s="127"/>
      <c r="I20" s="128"/>
      <c r="Q20" s="21"/>
      <c r="R20" s="21"/>
      <c r="S20" s="21"/>
    </row>
    <row r="21" spans="1:19">
      <c r="F21" s="127" t="s">
        <v>43</v>
      </c>
      <c r="G21" s="127"/>
      <c r="H21" s="127"/>
      <c r="I21" s="128"/>
      <c r="M21" s="2"/>
      <c r="N21" s="2"/>
      <c r="O21" s="2"/>
    </row>
    <row r="22" spans="1:19">
      <c r="F22" s="129" t="s">
        <v>44</v>
      </c>
      <c r="G22" s="129"/>
      <c r="H22" s="129"/>
      <c r="I22" s="128"/>
    </row>
  </sheetData>
  <mergeCells count="12">
    <mergeCell ref="F18:H18"/>
    <mergeCell ref="F19:H19"/>
    <mergeCell ref="F20:I20"/>
    <mergeCell ref="F21:I21"/>
    <mergeCell ref="F22:I22"/>
    <mergeCell ref="A2:T2"/>
    <mergeCell ref="B4:K4"/>
    <mergeCell ref="B6:K6"/>
    <mergeCell ref="B7:K7"/>
    <mergeCell ref="A8:A9"/>
    <mergeCell ref="B8:B9"/>
    <mergeCell ref="L8:S8"/>
  </mergeCells>
  <printOptions horizontalCentered="1"/>
  <pageMargins left="0.98425196850393704" right="0.51181102362204722" top="1.9685039370078741" bottom="0.78740157480314965" header="0.31496062992125984" footer="0.31496062992125984"/>
  <pageSetup paperSize="9" scale="62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Herton Cavalcanti</dc:creator>
  <cp:lastModifiedBy>engenharia</cp:lastModifiedBy>
  <cp:lastPrinted>2019-03-26T13:05:41Z</cp:lastPrinted>
  <dcterms:created xsi:type="dcterms:W3CDTF">2009-07-02T17:29:30Z</dcterms:created>
  <dcterms:modified xsi:type="dcterms:W3CDTF">2019-03-26T13:09:11Z</dcterms:modified>
</cp:coreProperties>
</file>