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12120" windowHeight="8460" activeTab="1"/>
  </bookViews>
  <sheets>
    <sheet name="Orçamento" sheetId="8" r:id="rId1"/>
    <sheet name="Cronograma" sheetId="5" r:id="rId2"/>
    <sheet name="Composição" sheetId="12" r:id="rId3"/>
  </sheets>
  <calcPr calcId="144525"/>
</workbook>
</file>

<file path=xl/calcChain.xml><?xml version="1.0" encoding="utf-8"?>
<calcChain xmlns="http://schemas.openxmlformats.org/spreadsheetml/2006/main">
  <c r="C11" i="5" l="1"/>
  <c r="B11" i="5"/>
  <c r="C10" i="5"/>
  <c r="B10" i="5"/>
  <c r="L10" i="8"/>
  <c r="L26" i="8"/>
  <c r="L24" i="8"/>
  <c r="F16" i="12"/>
  <c r="G22" i="8"/>
  <c r="G11" i="12"/>
  <c r="G12" i="12"/>
  <c r="G13" i="12"/>
  <c r="G14" i="12"/>
  <c r="G15" i="12"/>
  <c r="J12" i="8" l="1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8" i="8"/>
  <c r="K18" i="8"/>
  <c r="L18" i="8"/>
  <c r="J19" i="8"/>
  <c r="K19" i="8"/>
  <c r="L19" i="8"/>
  <c r="J20" i="8"/>
  <c r="K20" i="8"/>
  <c r="L20" i="8"/>
  <c r="J21" i="8"/>
  <c r="K21" i="8"/>
  <c r="L21" i="8"/>
  <c r="J22" i="8"/>
  <c r="K22" i="8"/>
  <c r="L22" i="8"/>
  <c r="L11" i="8"/>
  <c r="K11" i="8"/>
  <c r="J11" i="8"/>
  <c r="L9" i="8"/>
  <c r="L8" i="8"/>
  <c r="K8" i="8"/>
  <c r="J8" i="8"/>
  <c r="K9" i="8" l="1"/>
  <c r="J9" i="8"/>
  <c r="L7" i="8" l="1"/>
  <c r="P11" i="5" l="1"/>
  <c r="R11" i="5" l="1"/>
  <c r="D10" i="5"/>
  <c r="L10" i="5" l="1"/>
  <c r="P10" i="5"/>
  <c r="R10" i="5"/>
  <c r="H11" i="5"/>
  <c r="L11" i="5"/>
  <c r="J11" i="5"/>
  <c r="N11" i="5"/>
  <c r="D11" i="5"/>
  <c r="F11" i="5"/>
  <c r="N10" i="5"/>
  <c r="J10" i="5"/>
  <c r="T11" i="5" l="1"/>
  <c r="H10" i="5"/>
  <c r="C14" i="5" l="1"/>
  <c r="F10" i="5"/>
  <c r="T10" i="5" s="1"/>
  <c r="P14" i="5" l="1"/>
  <c r="D14" i="5"/>
  <c r="D15" i="5" s="1"/>
  <c r="H14" i="5"/>
  <c r="N14" i="5"/>
  <c r="F14" i="5"/>
  <c r="J14" i="5"/>
  <c r="R14" i="5"/>
  <c r="L14" i="5"/>
  <c r="T14" i="5" l="1"/>
  <c r="O14" i="5"/>
  <c r="C15" i="5"/>
  <c r="Q14" i="5"/>
  <c r="S14" i="5"/>
  <c r="M14" i="5"/>
  <c r="I14" i="5"/>
  <c r="K14" i="5"/>
  <c r="E14" i="5"/>
  <c r="G14" i="5"/>
  <c r="F15" i="5"/>
  <c r="H15" i="5" s="1"/>
  <c r="J15" i="5" s="1"/>
  <c r="L15" i="5" s="1"/>
  <c r="N15" i="5" s="1"/>
  <c r="P15" i="5" l="1"/>
  <c r="R15" i="5" s="1"/>
  <c r="E15" i="5"/>
  <c r="G15" i="5" s="1"/>
  <c r="I15" i="5" s="1"/>
  <c r="K15" i="5" s="1"/>
  <c r="M15" i="5" s="1"/>
  <c r="O15" i="5" s="1"/>
  <c r="Q15" i="5" l="1"/>
  <c r="S15" i="5" s="1"/>
</calcChain>
</file>

<file path=xl/sharedStrings.xml><?xml version="1.0" encoding="utf-8"?>
<sst xmlns="http://schemas.openxmlformats.org/spreadsheetml/2006/main" count="127" uniqueCount="98">
  <si>
    <t>1.0</t>
  </si>
  <si>
    <t>1.1</t>
  </si>
  <si>
    <t>2.0</t>
  </si>
  <si>
    <t>Item</t>
  </si>
  <si>
    <t>Quant.</t>
  </si>
  <si>
    <t>CRONOGRAMA FÍSICO FINANCEIRO</t>
  </si>
  <si>
    <t>SERVIÇO\TEMPO</t>
  </si>
  <si>
    <t>TOTAL</t>
  </si>
  <si>
    <t>1º MÊS</t>
  </si>
  <si>
    <t>%</t>
  </si>
  <si>
    <t>2º MÊS</t>
  </si>
  <si>
    <t>3º MÊS</t>
  </si>
  <si>
    <t>TOTAL SIMPLES R$</t>
  </si>
  <si>
    <t>TOTAL ACUMULADO R$</t>
  </si>
  <si>
    <t>Responsável Técnico</t>
  </si>
  <si>
    <t>4º MÊS</t>
  </si>
  <si>
    <t>5º MÊS</t>
  </si>
  <si>
    <t>6º MÊS</t>
  </si>
  <si>
    <t>R$</t>
  </si>
  <si>
    <t>7º MÊS</t>
  </si>
  <si>
    <t>8º MÊS</t>
  </si>
  <si>
    <t xml:space="preserve"> (COM BDI)</t>
  </si>
  <si>
    <t>m2</t>
  </si>
  <si>
    <t>Proprietário: Município de Barra Bonita</t>
  </si>
  <si>
    <t>Descrição</t>
  </si>
  <si>
    <t xml:space="preserve">Unid. </t>
  </si>
  <si>
    <t>Material/UN R$</t>
  </si>
  <si>
    <t>Material R$</t>
  </si>
  <si>
    <t>Serviço R$</t>
  </si>
  <si>
    <t>Total</t>
  </si>
  <si>
    <t>Valores (R$)</t>
  </si>
  <si>
    <t>Referência de Custo</t>
  </si>
  <si>
    <t>Serviço/UN R$</t>
  </si>
  <si>
    <t>m3</t>
  </si>
  <si>
    <t>Unitário/sem BDI</t>
  </si>
  <si>
    <t>Nº Art(CREA):</t>
  </si>
  <si>
    <t>Municipio de Barra Bonita - SC</t>
  </si>
  <si>
    <t>Valor Total Sem BDI</t>
  </si>
  <si>
    <t>BDI</t>
  </si>
  <si>
    <t>Valor Total Com BDI</t>
  </si>
  <si>
    <t>und</t>
  </si>
  <si>
    <t>m</t>
  </si>
  <si>
    <t>BDI sem desoneração</t>
  </si>
  <si>
    <t>Marcelo Antônio Freiberger</t>
  </si>
  <si>
    <t>CREA -SC 105.747-2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</si>
  <si>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</si>
  <si>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</si>
  <si>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</si>
  <si>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</si>
  <si>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</si>
  <si>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</si>
  <si>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</si>
  <si>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</si>
  <si>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</si>
  <si>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</si>
  <si>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</si>
  <si>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43212-DEINFRA</t>
  </si>
  <si>
    <t>BDI SEM desoneração: 22,12%</t>
  </si>
  <si>
    <t>SERVIÇOS PRELIMINARES</t>
  </si>
  <si>
    <t>Placa obra pintada e fixada em estrutura madeira</t>
  </si>
  <si>
    <t>42571-DEINFRA</t>
  </si>
  <si>
    <t>Locação da Obra</t>
  </si>
  <si>
    <t>42591-DEINFRA</t>
  </si>
  <si>
    <t>Empreendimento: Garagem UBS</t>
  </si>
  <si>
    <t>PILARES E COBERTURA</t>
  </si>
  <si>
    <t>42616-DEINFRA</t>
  </si>
  <si>
    <t>Pilar de CA pré-fabricado, incl. Transporte/montagem/equi/ 18 Mpa</t>
  </si>
  <si>
    <t>Reinstalação de Pilar de CA pré-fabricado, incl. Montagem/equip</t>
  </si>
  <si>
    <t>Estrutura metálica 2 águas vão até 15m. Com Pintura e Instalação</t>
  </si>
  <si>
    <t>Cobertura com telha de aço zincado Trapezoidal 0,5mm</t>
  </si>
  <si>
    <t>43934-DEINFRA</t>
  </si>
  <si>
    <t>42723-DEINFRA</t>
  </si>
  <si>
    <t>Calha chapa galvanizada, instalada</t>
  </si>
  <si>
    <t>42739-DEINFRA</t>
  </si>
  <si>
    <t>Tubo PVC rígido 100mm Pluvial</t>
  </si>
  <si>
    <t>Te 100mm Pluvial</t>
  </si>
  <si>
    <t>43199-DEINFRA</t>
  </si>
  <si>
    <t>Joelho 90º x 100mm Pluvial</t>
  </si>
  <si>
    <t>43163-DEINFRA</t>
  </si>
  <si>
    <t>Junção simples 100 x150mm Pluvial</t>
  </si>
  <si>
    <t>43175-DEINFRA</t>
  </si>
  <si>
    <t>42648-DEINFRA</t>
  </si>
  <si>
    <t>Sapatas de concreto armado 25 Mpa - 0,8x0,8x0,5m</t>
  </si>
  <si>
    <t>40051-DEINFRA</t>
  </si>
  <si>
    <t>Caixa d'agua polietileno 2.500L, com acessórios filtro antifolha, flanges e torneira de uso</t>
  </si>
  <si>
    <t>Base de Alvenaria e Concreto armado para caixa d'água 2.500L</t>
  </si>
  <si>
    <t>COMPOSIÇÃO UNITÁRIA</t>
  </si>
  <si>
    <t>M2</t>
  </si>
  <si>
    <t>M3</t>
  </si>
  <si>
    <t>Total Composição</t>
  </si>
  <si>
    <t>SINAPI</t>
  </si>
  <si>
    <t>CHAPISCO APLICADO EM ALVENARIA E ESTRUTURAS DE CONCRETO, COM COLHER DE PEDREIRO. ARGAMASSA TRAÇO 1:3 COM PREPARO EM BETONEIRA 400L.</t>
  </si>
  <si>
    <t>MASSA ÚNICA, PARA RECEBIMENTO DE PINTURA, EM ARGAMASSA TRAÇO 1:2:8, PREPARO MECÂNICO COM BETONEIRA 400L, APLICADA MANUALMENTE EM FACES INTERNAS DE PAREDES, ESPESSURA DE 20MM, COM EXECUÇÃO DE TALISCAS.</t>
  </si>
  <si>
    <t>ATERRO MANUAL DE VALAS COM SOLO ARGILOSO E COMPACTAÇÃO MECANIZADA</t>
  </si>
  <si>
    <t>EXECUÇÃO DE ESTRUTURAS DE CONCRETO ARMADO (SAPATA, PILARES, VIGAS E LAJES MACIÇA)</t>
  </si>
  <si>
    <t>COMPOSIÇÃO</t>
  </si>
  <si>
    <t>ALVENARIA DE VEDAÇÃO DE BLOCOS CERÂMICOS FURADOS NA HORIZONTAL DE 9X14X19CM DE PAREDES COM ÁREA LÍQUIDA MENOR QUE 6M² SEM VÃOS E ARGAMASSA DE ASSENTAMENTO COM PREPARO EM BETONEIRA.</t>
  </si>
  <si>
    <t xml:space="preserve">Data Referência:03/2019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</si>
</sst>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mphion"/>
      <family val="2"/>
    </font>
    <font>
      <sz val="11"/>
      <name val="Amphion"/>
      <family val="2"/>
    </font>
    <font>
      <sz val="10"/>
      <name val="Arial"/>
    </font>
    <font>
      <sz val="10"/>
      <name val="Courier New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164" fontId="2" fillId="0" borderId="3" xfId="3" applyFont="1" applyBorder="1"/>
    <xf numFmtId="0" fontId="2" fillId="0" borderId="0" xfId="0" applyFont="1" applyBorder="1"/>
    <xf numFmtId="164" fontId="2" fillId="0" borderId="0" xfId="3" applyFont="1" applyBorder="1"/>
    <xf numFmtId="0" fontId="0" fillId="0" borderId="0" xfId="0" applyBorder="1" applyAlignment="1"/>
    <xf numFmtId="0" fontId="0" fillId="0" borderId="0" xfId="0" applyFill="1"/>
    <xf numFmtId="164" fontId="2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164" fontId="1" fillId="3" borderId="3" xfId="3" applyFont="1" applyFill="1" applyBorder="1"/>
    <xf numFmtId="164" fontId="1" fillId="0" borderId="3" xfId="3" applyFont="1" applyBorder="1"/>
    <xf numFmtId="164" fontId="1" fillId="0" borderId="12" xfId="3" applyFont="1" applyBorder="1"/>
    <xf numFmtId="164" fontId="1" fillId="3" borderId="12" xfId="3" applyFont="1" applyFill="1" applyBorder="1"/>
    <xf numFmtId="164" fontId="1" fillId="0" borderId="3" xfId="3" applyFont="1" applyFill="1" applyBorder="1"/>
    <xf numFmtId="164" fontId="1" fillId="0" borderId="12" xfId="3" applyFont="1" applyFill="1" applyBorder="1"/>
    <xf numFmtId="0" fontId="1" fillId="0" borderId="13" xfId="0" applyFont="1" applyFill="1" applyBorder="1"/>
    <xf numFmtId="0" fontId="1" fillId="3" borderId="13" xfId="0" applyFont="1" applyFill="1" applyBorder="1"/>
    <xf numFmtId="0" fontId="1" fillId="0" borderId="13" xfId="0" applyFont="1" applyBorder="1"/>
    <xf numFmtId="0" fontId="2" fillId="0" borderId="13" xfId="0" applyFont="1" applyBorder="1"/>
    <xf numFmtId="164" fontId="2" fillId="0" borderId="0" xfId="3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1" fillId="3" borderId="19" xfId="3" applyFont="1" applyFill="1" applyBorder="1"/>
    <xf numFmtId="164" fontId="1" fillId="0" borderId="19" xfId="3" applyFont="1" applyFill="1" applyBorder="1"/>
    <xf numFmtId="164" fontId="1" fillId="0" borderId="19" xfId="3" applyFont="1" applyBorder="1"/>
    <xf numFmtId="164" fontId="2" fillId="0" borderId="19" xfId="3" applyFont="1" applyBorder="1"/>
    <xf numFmtId="0" fontId="2" fillId="0" borderId="21" xfId="0" applyFont="1" applyBorder="1"/>
    <xf numFmtId="164" fontId="2" fillId="0" borderId="22" xfId="3" applyFont="1" applyBorder="1"/>
    <xf numFmtId="164" fontId="2" fillId="0" borderId="22" xfId="3" applyNumberFormat="1" applyFont="1" applyBorder="1"/>
    <xf numFmtId="164" fontId="2" fillId="0" borderId="23" xfId="3" applyFont="1" applyBorder="1"/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2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3" borderId="25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1" xfId="0" applyBorder="1"/>
    <xf numFmtId="0" fontId="6" fillId="0" borderId="0" xfId="0" applyFont="1" applyBorder="1" applyAlignment="1">
      <alignment horizontal="left"/>
    </xf>
    <xf numFmtId="164" fontId="0" fillId="0" borderId="3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3" fontId="0" fillId="0" borderId="0" xfId="0" applyNumberFormat="1" applyAlignment="1"/>
    <xf numFmtId="164" fontId="0" fillId="0" borderId="3" xfId="1" applyFont="1" applyBorder="1" applyAlignment="1">
      <alignment vertical="center"/>
    </xf>
    <xf numFmtId="10" fontId="0" fillId="0" borderId="3" xfId="2" applyNumberFormat="1" applyFont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3" xfId="1" applyFont="1" applyFill="1" applyBorder="1" applyAlignment="1">
      <alignment horizontal="center" vertical="center"/>
    </xf>
    <xf numFmtId="164" fontId="2" fillId="2" borderId="13" xfId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4" fontId="0" fillId="0" borderId="30" xfId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64" fontId="2" fillId="2" borderId="27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10" fontId="0" fillId="0" borderId="0" xfId="2" applyNumberFormat="1" applyFont="1" applyAlignment="1"/>
    <xf numFmtId="164" fontId="1" fillId="3" borderId="3" xfId="1" applyFont="1" applyFill="1" applyBorder="1"/>
    <xf numFmtId="164" fontId="1" fillId="0" borderId="3" xfId="1" applyFont="1" applyFill="1" applyBorder="1"/>
    <xf numFmtId="164" fontId="1" fillId="0" borderId="3" xfId="1" applyFont="1" applyBorder="1"/>
    <xf numFmtId="164" fontId="2" fillId="0" borderId="3" xfId="1" applyFont="1" applyBorder="1"/>
    <xf numFmtId="164" fontId="2" fillId="0" borderId="22" xfId="1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 applyFill="1"/>
    <xf numFmtId="43" fontId="0" fillId="0" borderId="0" xfId="0" applyNumberFormat="1"/>
    <xf numFmtId="164" fontId="1" fillId="0" borderId="3" xfId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164" fontId="0" fillId="3" borderId="3" xfId="1" applyFont="1" applyFill="1" applyBorder="1" applyAlignment="1">
      <alignment horizontal="center" vertical="center"/>
    </xf>
    <xf numFmtId="164" fontId="2" fillId="3" borderId="27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44" fontId="8" fillId="0" borderId="3" xfId="4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2" fillId="0" borderId="0" xfId="3" applyFont="1" applyBorder="1" applyAlignment="1">
      <alignment horizontal="center"/>
    </xf>
    <xf numFmtId="164" fontId="2" fillId="0" borderId="0" xfId="3" applyFont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44" fontId="2" fillId="3" borderId="3" xfId="4" applyFont="1" applyFill="1" applyBorder="1" applyAlignment="1">
      <alignment horizontal="right" vertical="center"/>
    </xf>
  </cellXfs>
  <cellStyles count="5">
    <cellStyle name="Moeda" xfId="4" builtinId="4"/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L4" sqref="L4"/>
    </sheetView>
  </sheetViews>
  <sheetFormatPr defaultRowHeight="12.75"/>
  <cols>
    <col min="1" max="1" width="5.85546875" style="2" customWidth="1"/>
    <col min="2" max="2" width="9.140625" style="2"/>
    <col min="3" max="3" width="10.140625" style="2" bestFit="1" customWidth="1"/>
    <col min="4" max="4" width="38.7109375" style="2" customWidth="1"/>
    <col min="5" max="5" width="5.85546875" style="2" customWidth="1"/>
    <col min="6" max="6" width="9.140625" style="9" customWidth="1"/>
    <col min="7" max="7" width="17.85546875" style="9" customWidth="1"/>
    <col min="8" max="8" width="15.140625" style="9" hidden="1" customWidth="1"/>
    <col min="9" max="9" width="14.7109375" style="9" hidden="1" customWidth="1"/>
    <col min="10" max="10" width="12.7109375" style="2" hidden="1" customWidth="1"/>
    <col min="11" max="11" width="11.7109375" style="2" hidden="1" customWidth="1"/>
    <col min="12" max="12" width="12.140625" style="2" customWidth="1"/>
    <col min="13" max="13" width="20.42578125" style="2" customWidth="1"/>
    <col min="14" max="16384" width="9.140625" style="2"/>
  </cols>
  <sheetData>
    <row r="1" spans="1:13" s="1" customFormat="1" ht="18" customHeight="1">
      <c r="A1" s="106" t="s">
        <v>35</v>
      </c>
      <c r="B1" s="106"/>
      <c r="C1" s="106"/>
      <c r="D1" s="106"/>
      <c r="F1" s="56" t="s">
        <v>57</v>
      </c>
      <c r="G1" s="56"/>
      <c r="H1" s="56"/>
      <c r="I1" s="56"/>
    </row>
    <row r="2" spans="1:13" s="1" customFormat="1" ht="18" customHeight="1">
      <c r="A2" s="106" t="s">
        <v>36</v>
      </c>
      <c r="B2" s="106"/>
      <c r="C2" s="106"/>
      <c r="D2" s="106"/>
      <c r="F2" s="56"/>
      <c r="G2" s="56"/>
      <c r="H2" s="56"/>
      <c r="I2" s="56"/>
      <c r="L2" s="107" t="s">
        <v>97</v>
      </c>
      <c r="M2" s="107"/>
    </row>
    <row r="3" spans="1:13" s="1" customFormat="1" ht="18" customHeight="1">
      <c r="A3" s="106" t="s">
        <v>63</v>
      </c>
      <c r="B3" s="106"/>
      <c r="C3" s="106"/>
      <c r="D3" s="106"/>
      <c r="F3" s="56"/>
      <c r="G3" s="56"/>
      <c r="H3" s="56"/>
      <c r="I3" s="56"/>
    </row>
    <row r="4" spans="1:13" ht="6" customHeight="1"/>
    <row r="5" spans="1:13" ht="17.100000000000001" customHeight="1">
      <c r="A5" s="108" t="s">
        <v>3</v>
      </c>
      <c r="B5" s="108" t="s">
        <v>24</v>
      </c>
      <c r="C5" s="108"/>
      <c r="D5" s="108"/>
      <c r="E5" s="105" t="s">
        <v>25</v>
      </c>
      <c r="F5" s="105" t="s">
        <v>4</v>
      </c>
      <c r="G5" s="105" t="s">
        <v>30</v>
      </c>
      <c r="H5" s="105"/>
      <c r="I5" s="105"/>
      <c r="J5" s="105"/>
      <c r="K5" s="105"/>
      <c r="L5" s="105"/>
      <c r="M5" s="105" t="s">
        <v>31</v>
      </c>
    </row>
    <row r="6" spans="1:13" ht="17.100000000000001" customHeight="1">
      <c r="A6" s="108"/>
      <c r="B6" s="108"/>
      <c r="C6" s="108"/>
      <c r="D6" s="108"/>
      <c r="E6" s="105"/>
      <c r="F6" s="105"/>
      <c r="G6" s="85" t="s">
        <v>34</v>
      </c>
      <c r="H6" s="85" t="s">
        <v>26</v>
      </c>
      <c r="I6" s="85" t="s">
        <v>32</v>
      </c>
      <c r="J6" s="85" t="s">
        <v>27</v>
      </c>
      <c r="K6" s="85" t="s">
        <v>28</v>
      </c>
      <c r="L6" s="85" t="s">
        <v>29</v>
      </c>
      <c r="M6" s="105"/>
    </row>
    <row r="7" spans="1:13" ht="17.100000000000001" customHeight="1">
      <c r="A7" s="90">
        <v>1</v>
      </c>
      <c r="B7" s="63" t="s">
        <v>58</v>
      </c>
      <c r="C7" s="64"/>
      <c r="D7" s="64"/>
      <c r="E7" s="61"/>
      <c r="F7" s="62"/>
      <c r="G7" s="62"/>
      <c r="H7" s="62"/>
      <c r="I7" s="62"/>
      <c r="J7" s="62"/>
      <c r="K7" s="58"/>
      <c r="L7" s="58">
        <f>SUM(L8:L9)</f>
        <v>927.62000000000012</v>
      </c>
      <c r="M7" s="89"/>
    </row>
    <row r="8" spans="1:13" ht="21" customHeight="1">
      <c r="A8" s="88" t="s">
        <v>1</v>
      </c>
      <c r="B8" s="112" t="s">
        <v>59</v>
      </c>
      <c r="C8" s="115"/>
      <c r="D8" s="116"/>
      <c r="E8" s="51" t="s">
        <v>22</v>
      </c>
      <c r="F8" s="83">
        <v>2</v>
      </c>
      <c r="G8" s="57">
        <v>181.33</v>
      </c>
      <c r="H8" s="91"/>
      <c r="I8" s="91"/>
      <c r="J8" s="50">
        <f>F8*H8</f>
        <v>0</v>
      </c>
      <c r="K8" s="50">
        <f>F8*I8</f>
        <v>0</v>
      </c>
      <c r="L8" s="50">
        <f>F8*G8</f>
        <v>362.66</v>
      </c>
      <c r="M8" s="51" t="s">
        <v>60</v>
      </c>
    </row>
    <row r="9" spans="1:13" ht="21" customHeight="1">
      <c r="A9" s="88" t="s">
        <v>45</v>
      </c>
      <c r="B9" s="112" t="s">
        <v>61</v>
      </c>
      <c r="C9" s="115"/>
      <c r="D9" s="116"/>
      <c r="E9" s="51" t="s">
        <v>22</v>
      </c>
      <c r="F9" s="83">
        <v>132</v>
      </c>
      <c r="G9" s="57">
        <v>4.28</v>
      </c>
      <c r="H9" s="91"/>
      <c r="I9" s="91"/>
      <c r="J9" s="50">
        <f t="shared" ref="J9" si="0">F9*H9</f>
        <v>0</v>
      </c>
      <c r="K9" s="50">
        <f t="shared" ref="K9" si="1">F9*I9</f>
        <v>0</v>
      </c>
      <c r="L9" s="50">
        <f>F9*G9</f>
        <v>564.96</v>
      </c>
      <c r="M9" s="51" t="s">
        <v>62</v>
      </c>
    </row>
    <row r="10" spans="1:13" ht="17.100000000000001" customHeight="1">
      <c r="A10" s="86">
        <v>1</v>
      </c>
      <c r="B10" s="63" t="s">
        <v>64</v>
      </c>
      <c r="C10" s="64"/>
      <c r="D10" s="64"/>
      <c r="E10" s="61"/>
      <c r="F10" s="62"/>
      <c r="G10" s="62"/>
      <c r="H10" s="92"/>
      <c r="I10" s="92"/>
      <c r="J10" s="62"/>
      <c r="K10" s="58"/>
      <c r="L10" s="58">
        <f>SUM(L11:L22)</f>
        <v>46037.737900000007</v>
      </c>
      <c r="M10" s="85"/>
    </row>
    <row r="11" spans="1:13" ht="32.25" customHeight="1">
      <c r="A11" s="84" t="s">
        <v>1</v>
      </c>
      <c r="B11" s="112" t="s">
        <v>82</v>
      </c>
      <c r="C11" s="115"/>
      <c r="D11" s="116"/>
      <c r="E11" s="51" t="s">
        <v>33</v>
      </c>
      <c r="F11" s="57">
        <v>1.92</v>
      </c>
      <c r="G11" s="57">
        <v>1790.91</v>
      </c>
      <c r="H11" s="91"/>
      <c r="I11" s="91"/>
      <c r="J11" s="50">
        <f>F11*H11</f>
        <v>0</v>
      </c>
      <c r="K11" s="50">
        <f>F11*I11</f>
        <v>0</v>
      </c>
      <c r="L11" s="50">
        <f>F11*G11</f>
        <v>3438.5472</v>
      </c>
      <c r="M11" s="51" t="s">
        <v>65</v>
      </c>
    </row>
    <row r="12" spans="1:13" ht="21.95" customHeight="1">
      <c r="A12" s="84" t="s">
        <v>45</v>
      </c>
      <c r="B12" s="112" t="s">
        <v>66</v>
      </c>
      <c r="C12" s="115"/>
      <c r="D12" s="116"/>
      <c r="E12" s="51" t="s">
        <v>33</v>
      </c>
      <c r="F12" s="57">
        <v>0.55000000000000004</v>
      </c>
      <c r="G12" s="57">
        <v>1693.91</v>
      </c>
      <c r="H12" s="91"/>
      <c r="I12" s="91"/>
      <c r="J12" s="50">
        <f t="shared" ref="J12:J22" si="2">F12*H12</f>
        <v>0</v>
      </c>
      <c r="K12" s="50">
        <f t="shared" ref="K12:K22" si="3">F12*I12</f>
        <v>0</v>
      </c>
      <c r="L12" s="50">
        <f t="shared" ref="L12:L22" si="4">F12*G12</f>
        <v>931.65050000000008</v>
      </c>
      <c r="M12" s="51" t="s">
        <v>81</v>
      </c>
    </row>
    <row r="13" spans="1:13" ht="21.95" customHeight="1">
      <c r="A13" s="84" t="s">
        <v>46</v>
      </c>
      <c r="B13" s="117" t="s">
        <v>67</v>
      </c>
      <c r="C13" s="118"/>
      <c r="D13" s="118"/>
      <c r="E13" s="51" t="s">
        <v>33</v>
      </c>
      <c r="F13" s="57">
        <v>0.55000000000000004</v>
      </c>
      <c r="G13" s="57">
        <v>755.53</v>
      </c>
      <c r="H13" s="91"/>
      <c r="I13" s="91"/>
      <c r="J13" s="50">
        <f t="shared" si="2"/>
        <v>0</v>
      </c>
      <c r="K13" s="50">
        <f t="shared" si="3"/>
        <v>0</v>
      </c>
      <c r="L13" s="50">
        <f t="shared" si="4"/>
        <v>415.54150000000004</v>
      </c>
      <c r="M13" s="51" t="s">
        <v>81</v>
      </c>
    </row>
    <row r="14" spans="1:13" ht="21.95" customHeight="1">
      <c r="A14" s="84" t="s">
        <v>47</v>
      </c>
      <c r="B14" s="112" t="s">
        <v>68</v>
      </c>
      <c r="C14" s="115"/>
      <c r="D14" s="116"/>
      <c r="E14" s="51" t="s">
        <v>22</v>
      </c>
      <c r="F14" s="57">
        <v>132</v>
      </c>
      <c r="G14" s="57">
        <v>178.88</v>
      </c>
      <c r="H14" s="91"/>
      <c r="I14" s="91"/>
      <c r="J14" s="50">
        <f t="shared" si="2"/>
        <v>0</v>
      </c>
      <c r="K14" s="50">
        <f t="shared" si="3"/>
        <v>0</v>
      </c>
      <c r="L14" s="50">
        <f t="shared" si="4"/>
        <v>23612.16</v>
      </c>
      <c r="M14" s="51" t="s">
        <v>71</v>
      </c>
    </row>
    <row r="15" spans="1:13" ht="21.95" customHeight="1">
      <c r="A15" s="87" t="s">
        <v>48</v>
      </c>
      <c r="B15" s="112" t="s">
        <v>69</v>
      </c>
      <c r="C15" s="115"/>
      <c r="D15" s="116"/>
      <c r="E15" s="51" t="s">
        <v>22</v>
      </c>
      <c r="F15" s="57">
        <v>132</v>
      </c>
      <c r="G15" s="57">
        <v>73.14</v>
      </c>
      <c r="H15" s="91"/>
      <c r="I15" s="91"/>
      <c r="J15" s="50">
        <f t="shared" si="2"/>
        <v>0</v>
      </c>
      <c r="K15" s="50">
        <f t="shared" si="3"/>
        <v>0</v>
      </c>
      <c r="L15" s="50">
        <f t="shared" si="4"/>
        <v>9654.48</v>
      </c>
      <c r="M15" s="51" t="s">
        <v>70</v>
      </c>
    </row>
    <row r="16" spans="1:13" ht="21.95" customHeight="1">
      <c r="A16" s="87" t="s">
        <v>49</v>
      </c>
      <c r="B16" s="112" t="s">
        <v>72</v>
      </c>
      <c r="C16" s="115"/>
      <c r="D16" s="116"/>
      <c r="E16" s="51" t="s">
        <v>41</v>
      </c>
      <c r="F16" s="57">
        <v>26.4</v>
      </c>
      <c r="G16" s="57">
        <v>65.510000000000005</v>
      </c>
      <c r="H16" s="91"/>
      <c r="I16" s="91"/>
      <c r="J16" s="50">
        <f t="shared" si="2"/>
        <v>0</v>
      </c>
      <c r="K16" s="50">
        <f t="shared" si="3"/>
        <v>0</v>
      </c>
      <c r="L16" s="50">
        <f t="shared" si="4"/>
        <v>1729.4639999999999</v>
      </c>
      <c r="M16" s="51" t="s">
        <v>73</v>
      </c>
    </row>
    <row r="17" spans="1:13" ht="26.25" customHeight="1">
      <c r="A17" s="87" t="s">
        <v>50</v>
      </c>
      <c r="B17" s="112" t="s">
        <v>74</v>
      </c>
      <c r="C17" s="115"/>
      <c r="D17" s="116"/>
      <c r="E17" s="51" t="s">
        <v>41</v>
      </c>
      <c r="F17" s="57">
        <v>30.6</v>
      </c>
      <c r="G17" s="57">
        <v>30.91</v>
      </c>
      <c r="H17" s="91"/>
      <c r="I17" s="91"/>
      <c r="J17" s="50">
        <f t="shared" si="2"/>
        <v>0</v>
      </c>
      <c r="K17" s="50">
        <f t="shared" si="3"/>
        <v>0</v>
      </c>
      <c r="L17" s="50">
        <f t="shared" si="4"/>
        <v>945.846</v>
      </c>
      <c r="M17" s="51" t="s">
        <v>56</v>
      </c>
    </row>
    <row r="18" spans="1:13" ht="21.95" customHeight="1">
      <c r="A18" s="87" t="s">
        <v>51</v>
      </c>
      <c r="B18" s="117" t="s">
        <v>75</v>
      </c>
      <c r="C18" s="118"/>
      <c r="D18" s="118"/>
      <c r="E18" s="51" t="s">
        <v>40</v>
      </c>
      <c r="F18" s="57">
        <v>2</v>
      </c>
      <c r="G18" s="57">
        <v>32.81</v>
      </c>
      <c r="H18" s="91"/>
      <c r="I18" s="91"/>
      <c r="J18" s="50">
        <f t="shared" si="2"/>
        <v>0</v>
      </c>
      <c r="K18" s="50">
        <f t="shared" si="3"/>
        <v>0</v>
      </c>
      <c r="L18" s="50">
        <f t="shared" si="4"/>
        <v>65.62</v>
      </c>
      <c r="M18" s="51" t="s">
        <v>76</v>
      </c>
    </row>
    <row r="19" spans="1:13" ht="21.95" customHeight="1">
      <c r="A19" s="87" t="s">
        <v>52</v>
      </c>
      <c r="B19" s="117" t="s">
        <v>77</v>
      </c>
      <c r="C19" s="117"/>
      <c r="D19" s="117"/>
      <c r="E19" s="51" t="s">
        <v>40</v>
      </c>
      <c r="F19" s="57">
        <v>10</v>
      </c>
      <c r="G19" s="57">
        <v>24.68</v>
      </c>
      <c r="H19" s="91"/>
      <c r="I19" s="91"/>
      <c r="J19" s="50">
        <f t="shared" si="2"/>
        <v>0</v>
      </c>
      <c r="K19" s="50">
        <f t="shared" si="3"/>
        <v>0</v>
      </c>
      <c r="L19" s="50">
        <f t="shared" si="4"/>
        <v>246.8</v>
      </c>
      <c r="M19" s="51" t="s">
        <v>78</v>
      </c>
    </row>
    <row r="20" spans="1:13" ht="21.95" customHeight="1">
      <c r="A20" s="87" t="s">
        <v>53</v>
      </c>
      <c r="B20" s="112" t="s">
        <v>79</v>
      </c>
      <c r="C20" s="113"/>
      <c r="D20" s="114"/>
      <c r="E20" s="51" t="s">
        <v>40</v>
      </c>
      <c r="F20" s="57">
        <v>3</v>
      </c>
      <c r="G20" s="57">
        <v>61.1</v>
      </c>
      <c r="H20" s="91"/>
      <c r="I20" s="91"/>
      <c r="J20" s="50">
        <f t="shared" si="2"/>
        <v>0</v>
      </c>
      <c r="K20" s="50">
        <f t="shared" si="3"/>
        <v>0</v>
      </c>
      <c r="L20" s="50">
        <f t="shared" si="4"/>
        <v>183.3</v>
      </c>
      <c r="M20" s="51" t="s">
        <v>80</v>
      </c>
    </row>
    <row r="21" spans="1:13" ht="44.1" customHeight="1">
      <c r="A21" s="87" t="s">
        <v>54</v>
      </c>
      <c r="B21" s="109" t="s">
        <v>84</v>
      </c>
      <c r="C21" s="110"/>
      <c r="D21" s="111"/>
      <c r="E21" s="59" t="s">
        <v>40</v>
      </c>
      <c r="F21" s="60">
        <v>1</v>
      </c>
      <c r="G21" s="57">
        <v>1524.19</v>
      </c>
      <c r="H21" s="91"/>
      <c r="I21" s="91"/>
      <c r="J21" s="50">
        <f t="shared" si="2"/>
        <v>0</v>
      </c>
      <c r="K21" s="50">
        <f t="shared" si="3"/>
        <v>0</v>
      </c>
      <c r="L21" s="50">
        <f t="shared" si="4"/>
        <v>1524.19</v>
      </c>
      <c r="M21" s="51" t="s">
        <v>83</v>
      </c>
    </row>
    <row r="22" spans="1:13" ht="21.95" customHeight="1">
      <c r="A22" s="87" t="s">
        <v>55</v>
      </c>
      <c r="B22" s="112" t="s">
        <v>85</v>
      </c>
      <c r="C22" s="113"/>
      <c r="D22" s="114"/>
      <c r="E22" s="51" t="s">
        <v>40</v>
      </c>
      <c r="F22" s="57">
        <v>1</v>
      </c>
      <c r="G22" s="57">
        <f>Composição!F16</f>
        <v>3290.1387</v>
      </c>
      <c r="H22" s="91"/>
      <c r="I22" s="91"/>
      <c r="J22" s="50">
        <f t="shared" si="2"/>
        <v>0</v>
      </c>
      <c r="K22" s="50">
        <f t="shared" si="3"/>
        <v>0</v>
      </c>
      <c r="L22" s="50">
        <f t="shared" si="4"/>
        <v>3290.1387</v>
      </c>
      <c r="M22" s="51" t="s">
        <v>95</v>
      </c>
    </row>
    <row r="23" spans="1:13" ht="7.5" customHeight="1">
      <c r="L23" s="52"/>
    </row>
    <row r="24" spans="1:13" ht="18.95" customHeight="1">
      <c r="E24" s="99" t="s">
        <v>37</v>
      </c>
      <c r="F24" s="100"/>
      <c r="G24" s="101"/>
      <c r="L24" s="53">
        <f>L10+L7</f>
        <v>46965.35790000001</v>
      </c>
    </row>
    <row r="25" spans="1:13" ht="18.95" customHeight="1">
      <c r="E25" s="99" t="s">
        <v>38</v>
      </c>
      <c r="F25" s="100"/>
      <c r="G25" s="101"/>
      <c r="L25" s="54">
        <v>0.22120000000000001</v>
      </c>
    </row>
    <row r="26" spans="1:13" ht="18.95" customHeight="1">
      <c r="E26" s="102" t="s">
        <v>39</v>
      </c>
      <c r="F26" s="103"/>
      <c r="G26" s="104"/>
      <c r="L26" s="55">
        <f>L24*(1+L25)</f>
        <v>57354.095067480019</v>
      </c>
    </row>
    <row r="32" spans="1:13">
      <c r="H32" s="81"/>
      <c r="I32" s="81"/>
      <c r="J32" s="82"/>
    </row>
  </sheetData>
  <mergeCells count="27">
    <mergeCell ref="B16:D16"/>
    <mergeCell ref="B17:D17"/>
    <mergeCell ref="B18:D18"/>
    <mergeCell ref="B20:D20"/>
    <mergeCell ref="B19:D19"/>
    <mergeCell ref="B11:D11"/>
    <mergeCell ref="B12:D12"/>
    <mergeCell ref="B13:D13"/>
    <mergeCell ref="B14:D14"/>
    <mergeCell ref="B8:D8"/>
    <mergeCell ref="B9:D9"/>
    <mergeCell ref="E25:G25"/>
    <mergeCell ref="E26:G26"/>
    <mergeCell ref="E24:G24"/>
    <mergeCell ref="M5:M6"/>
    <mergeCell ref="A1:D1"/>
    <mergeCell ref="A2:D2"/>
    <mergeCell ref="L2:M2"/>
    <mergeCell ref="A3:D3"/>
    <mergeCell ref="A5:A6"/>
    <mergeCell ref="B5:D6"/>
    <mergeCell ref="E5:E6"/>
    <mergeCell ref="F5:F6"/>
    <mergeCell ref="B21:D21"/>
    <mergeCell ref="B22:D22"/>
    <mergeCell ref="G5:L5"/>
    <mergeCell ref="B15:D15"/>
  </mergeCells>
  <pageMargins left="0.98425196850393704" right="0.51181102362204722" top="1.9685039370078741" bottom="0.78740157480314965" header="0.31496062992125984" footer="0.31496062992125984"/>
  <pageSetup paperSize="9" scale="67" fitToHeight="0" orientation="portrait" r:id="rId1"/>
  <ignoredErrors>
    <ignoredError sqref="L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2"/>
  <sheetViews>
    <sheetView tabSelected="1" zoomScale="85" zoomScaleNormal="85" workbookViewId="0">
      <selection activeCell="T31" sqref="T31"/>
    </sheetView>
  </sheetViews>
  <sheetFormatPr defaultRowHeight="12.75"/>
  <cols>
    <col min="1" max="1" width="6.7109375" style="11" customWidth="1"/>
    <col min="2" max="2" width="30.7109375" customWidth="1"/>
    <col min="3" max="9" width="12.7109375" customWidth="1"/>
    <col min="10" max="15" width="12.7109375" hidden="1" customWidth="1"/>
    <col min="16" max="19" width="12.7109375" style="2" hidden="1" customWidth="1"/>
    <col min="20" max="20" width="12.7109375" customWidth="1"/>
  </cols>
  <sheetData>
    <row r="1" spans="1:101" ht="18" customHeight="1">
      <c r="A1" s="71"/>
      <c r="B1" s="37"/>
      <c r="C1" s="37"/>
      <c r="D1" s="37"/>
      <c r="E1" s="37"/>
      <c r="F1" s="38"/>
      <c r="G1" s="38"/>
      <c r="H1" s="38"/>
      <c r="I1" s="38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101" ht="18" customHeight="1">
      <c r="A2" s="119" t="s">
        <v>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1"/>
    </row>
    <row r="3" spans="1:101" ht="18" customHeight="1">
      <c r="A3" s="72"/>
      <c r="B3" s="25"/>
      <c r="C3" s="25"/>
      <c r="D3" s="25"/>
      <c r="E3" s="25"/>
      <c r="F3" s="4"/>
      <c r="G3" s="4"/>
      <c r="H3" s="4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41"/>
    </row>
    <row r="4" spans="1:101" ht="18" customHeight="1">
      <c r="A4" s="7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3"/>
      <c r="M4" s="3"/>
      <c r="N4" s="3"/>
      <c r="O4" s="3"/>
      <c r="P4" s="3"/>
      <c r="Q4" s="3"/>
      <c r="R4" s="3"/>
      <c r="S4" s="3"/>
      <c r="T4" s="41"/>
    </row>
    <row r="5" spans="1:101" s="2" customFormat="1" ht="18" customHeight="1">
      <c r="A5" s="72"/>
      <c r="B5" s="49" t="s">
        <v>23</v>
      </c>
      <c r="C5" s="49"/>
      <c r="D5" s="49"/>
      <c r="E5" s="49"/>
      <c r="F5" s="49"/>
      <c r="G5" s="49"/>
      <c r="H5" s="49"/>
      <c r="I5" s="49"/>
      <c r="J5" s="49"/>
      <c r="K5" s="49"/>
      <c r="L5" s="3"/>
      <c r="M5" s="3"/>
      <c r="N5" s="3"/>
      <c r="O5" s="3"/>
      <c r="P5" s="3"/>
      <c r="Q5" s="3"/>
      <c r="R5" s="3"/>
      <c r="S5" s="3"/>
      <c r="T5" s="41"/>
    </row>
    <row r="6" spans="1:101" ht="18" customHeight="1">
      <c r="A6" s="7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3"/>
      <c r="M6" s="3"/>
      <c r="N6" s="3"/>
      <c r="O6" s="3"/>
      <c r="P6" s="3"/>
      <c r="Q6" s="3"/>
      <c r="R6" s="3"/>
      <c r="S6" s="3"/>
      <c r="T6" s="41"/>
    </row>
    <row r="7" spans="1:101" ht="15" thickBot="1">
      <c r="A7" s="7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42"/>
      <c r="M7" s="42"/>
      <c r="N7" s="42"/>
      <c r="O7" s="42"/>
      <c r="P7" s="42"/>
      <c r="Q7" s="42"/>
      <c r="R7" s="42"/>
      <c r="S7" s="42"/>
      <c r="T7" s="48"/>
    </row>
    <row r="8" spans="1:101" s="2" customFormat="1" ht="15" thickBot="1">
      <c r="A8" s="124"/>
      <c r="B8" s="126" t="s">
        <v>6</v>
      </c>
      <c r="C8" s="43" t="s">
        <v>7</v>
      </c>
      <c r="D8" s="46"/>
      <c r="E8" s="46"/>
      <c r="F8" s="46"/>
      <c r="G8" s="46"/>
      <c r="H8" s="46"/>
      <c r="I8" s="46"/>
      <c r="J8" s="46"/>
      <c r="K8" s="46"/>
      <c r="L8" s="128"/>
      <c r="M8" s="128"/>
      <c r="N8" s="128"/>
      <c r="O8" s="128"/>
      <c r="P8" s="128"/>
      <c r="Q8" s="128"/>
      <c r="R8" s="128"/>
      <c r="S8" s="128"/>
      <c r="T8" s="47" t="s">
        <v>7</v>
      </c>
    </row>
    <row r="9" spans="1:101" ht="13.5" thickBot="1">
      <c r="A9" s="125"/>
      <c r="B9" s="127"/>
      <c r="C9" s="44" t="s">
        <v>21</v>
      </c>
      <c r="D9" s="26" t="s">
        <v>8</v>
      </c>
      <c r="E9" s="27" t="s">
        <v>9</v>
      </c>
      <c r="F9" s="27" t="s">
        <v>10</v>
      </c>
      <c r="G9" s="27" t="s">
        <v>9</v>
      </c>
      <c r="H9" s="27" t="s">
        <v>11</v>
      </c>
      <c r="I9" s="27" t="s">
        <v>9</v>
      </c>
      <c r="J9" s="27" t="s">
        <v>15</v>
      </c>
      <c r="K9" s="27" t="s">
        <v>9</v>
      </c>
      <c r="L9" s="27" t="s">
        <v>16</v>
      </c>
      <c r="M9" s="27" t="s">
        <v>9</v>
      </c>
      <c r="N9" s="27" t="s">
        <v>17</v>
      </c>
      <c r="O9" s="27" t="s">
        <v>9</v>
      </c>
      <c r="P9" s="27" t="s">
        <v>19</v>
      </c>
      <c r="Q9" s="27" t="s">
        <v>9</v>
      </c>
      <c r="R9" s="27" t="s">
        <v>20</v>
      </c>
      <c r="S9" s="27" t="s">
        <v>9</v>
      </c>
      <c r="T9" s="28" t="s">
        <v>18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</row>
    <row r="10" spans="1:101" s="12" customFormat="1">
      <c r="A10" s="74" t="s">
        <v>0</v>
      </c>
      <c r="B10" s="45" t="str">
        <f>Orçamento!B7</f>
        <v>SERVIÇOS PRELIMINARES</v>
      </c>
      <c r="C10" s="66">
        <f>Orçamento!L7*(1+Cronograma!C17)</f>
        <v>1132.8095440000002</v>
      </c>
      <c r="D10" s="17">
        <f>C10*E10/100</f>
        <v>1132.8095440000002</v>
      </c>
      <c r="E10" s="13">
        <v>100</v>
      </c>
      <c r="F10" s="13">
        <f t="shared" ref="F10:N10" si="0">$C10*G10/100</f>
        <v>0</v>
      </c>
      <c r="G10" s="13"/>
      <c r="H10" s="13">
        <f t="shared" si="0"/>
        <v>0</v>
      </c>
      <c r="I10" s="13"/>
      <c r="J10" s="13">
        <f t="shared" si="0"/>
        <v>0</v>
      </c>
      <c r="K10" s="13"/>
      <c r="L10" s="13">
        <f t="shared" si="0"/>
        <v>0</v>
      </c>
      <c r="M10" s="13"/>
      <c r="N10" s="13">
        <f t="shared" si="0"/>
        <v>0</v>
      </c>
      <c r="O10" s="13"/>
      <c r="P10" s="13">
        <f t="shared" ref="P10:P11" si="1">$C10*Q10/100</f>
        <v>0</v>
      </c>
      <c r="Q10" s="13"/>
      <c r="R10" s="13">
        <f t="shared" ref="R10:R11" si="2">$C10*S10/100</f>
        <v>0</v>
      </c>
      <c r="S10" s="13"/>
      <c r="T10" s="29">
        <f>SUM(D10,F10,H10,J10,L10,N10+P10+R10,)</f>
        <v>1132.8095440000002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</row>
    <row r="11" spans="1:101" s="12" customFormat="1">
      <c r="A11" s="75" t="s">
        <v>2</v>
      </c>
      <c r="B11" s="20" t="str">
        <f>Orçamento!B10</f>
        <v>PILARES E COBERTURA</v>
      </c>
      <c r="C11" s="66">
        <f>Orçamento!L10*(Cronograma!C17+1)</f>
        <v>56221.285523480015</v>
      </c>
      <c r="D11" s="13">
        <f t="shared" ref="D11" si="3">C11*E11/100</f>
        <v>11244.257104696002</v>
      </c>
      <c r="E11" s="13">
        <v>20</v>
      </c>
      <c r="F11" s="13">
        <f t="shared" ref="F11" si="4">$C11*G11/100</f>
        <v>28110.642761740008</v>
      </c>
      <c r="G11" s="13">
        <v>50</v>
      </c>
      <c r="H11" s="13">
        <f t="shared" ref="H11" si="5">$C11*I11/100</f>
        <v>16866.385657044004</v>
      </c>
      <c r="I11" s="16">
        <v>30</v>
      </c>
      <c r="J11" s="13">
        <f t="shared" ref="J11" si="6">$C11*K11/100</f>
        <v>0</v>
      </c>
      <c r="K11" s="13"/>
      <c r="L11" s="13">
        <f t="shared" ref="L11" si="7">$C11*M11/100</f>
        <v>0</v>
      </c>
      <c r="M11" s="13"/>
      <c r="N11" s="13">
        <f t="shared" ref="N11" si="8">$C11*O11/100</f>
        <v>0</v>
      </c>
      <c r="O11" s="13"/>
      <c r="P11" s="13">
        <f t="shared" si="1"/>
        <v>0</v>
      </c>
      <c r="Q11" s="13"/>
      <c r="R11" s="13">
        <f t="shared" si="2"/>
        <v>0</v>
      </c>
      <c r="S11" s="13"/>
      <c r="T11" s="29">
        <f t="shared" ref="T11" si="9">SUM(D11,F11,H11,J11,L11,N11+P11+R11,)</f>
        <v>56221.285523480015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</row>
    <row r="12" spans="1:101" s="9" customFormat="1">
      <c r="A12" s="76"/>
      <c r="B12" s="19"/>
      <c r="C12" s="67"/>
      <c r="D12" s="17"/>
      <c r="E12" s="17"/>
      <c r="F12" s="17"/>
      <c r="G12" s="17"/>
      <c r="H12" s="17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30"/>
    </row>
    <row r="13" spans="1:101">
      <c r="A13" s="77"/>
      <c r="B13" s="21"/>
      <c r="C13" s="68"/>
      <c r="D13" s="14"/>
      <c r="E13" s="14"/>
      <c r="F13" s="14"/>
      <c r="G13" s="14"/>
      <c r="H13" s="14"/>
      <c r="I13" s="1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31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</row>
    <row r="14" spans="1:101">
      <c r="A14" s="78"/>
      <c r="B14" s="22" t="s">
        <v>12</v>
      </c>
      <c r="C14" s="69">
        <f>SUM(C10:C13)</f>
        <v>57354.095067480019</v>
      </c>
      <c r="D14" s="5">
        <f>SUM(D10:D13)</f>
        <v>12377.066648696002</v>
      </c>
      <c r="E14" s="5">
        <f>D14/C14*100</f>
        <v>21.580092291812385</v>
      </c>
      <c r="F14" s="5">
        <f>SUM(F10:F13)</f>
        <v>28110.642761740008</v>
      </c>
      <c r="G14" s="5">
        <f>F14/C$14*100</f>
        <v>49.012442317617257</v>
      </c>
      <c r="H14" s="5">
        <f>SUM(H10:H13)</f>
        <v>16866.385657044004</v>
      </c>
      <c r="I14" s="5">
        <f>(H14)/C14*100</f>
        <v>29.407465390570351</v>
      </c>
      <c r="J14" s="5">
        <f>SUM(J10:J13)</f>
        <v>0</v>
      </c>
      <c r="K14" s="5">
        <f>(J14)/C14*100</f>
        <v>0</v>
      </c>
      <c r="L14" s="5">
        <f>SUM(L10:L13)</f>
        <v>0</v>
      </c>
      <c r="M14" s="5">
        <f>(L14)/C14*100</f>
        <v>0</v>
      </c>
      <c r="N14" s="5">
        <f>SUM(N10:N13)</f>
        <v>0</v>
      </c>
      <c r="O14" s="5">
        <f>(N14)/C14*100</f>
        <v>0</v>
      </c>
      <c r="P14" s="5">
        <f>SUM(P10:P13)</f>
        <v>0</v>
      </c>
      <c r="Q14" s="5">
        <f>(P14)/C14*100</f>
        <v>0</v>
      </c>
      <c r="R14" s="5">
        <f>SUM(R10:R13)</f>
        <v>0</v>
      </c>
      <c r="S14" s="5">
        <f>(R14)/C14*100</f>
        <v>0</v>
      </c>
      <c r="T14" s="32">
        <f>SUM(T10:T13)</f>
        <v>57354.095067480019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</row>
    <row r="15" spans="1:101" ht="13.5" thickBot="1">
      <c r="A15" s="79"/>
      <c r="B15" s="33" t="s">
        <v>13</v>
      </c>
      <c r="C15" s="70">
        <f>C14</f>
        <v>57354.095067480019</v>
      </c>
      <c r="D15" s="34">
        <f>D14</f>
        <v>12377.066648696002</v>
      </c>
      <c r="E15" s="34">
        <f>E14</f>
        <v>21.580092291812385</v>
      </c>
      <c r="F15" s="34">
        <f t="shared" ref="F15:O15" si="10">F14+D15</f>
        <v>40487.709410436008</v>
      </c>
      <c r="G15" s="35">
        <f t="shared" si="10"/>
        <v>70.592534609429634</v>
      </c>
      <c r="H15" s="34">
        <f t="shared" si="10"/>
        <v>57354.095067480011</v>
      </c>
      <c r="I15" s="34">
        <f t="shared" si="10"/>
        <v>99.999999999999986</v>
      </c>
      <c r="J15" s="34">
        <f t="shared" si="10"/>
        <v>57354.095067480011</v>
      </c>
      <c r="K15" s="34">
        <f t="shared" si="10"/>
        <v>99.999999999999986</v>
      </c>
      <c r="L15" s="34">
        <f t="shared" si="10"/>
        <v>57354.095067480011</v>
      </c>
      <c r="M15" s="34">
        <f t="shared" si="10"/>
        <v>99.999999999999986</v>
      </c>
      <c r="N15" s="34">
        <f t="shared" si="10"/>
        <v>57354.095067480011</v>
      </c>
      <c r="O15" s="34">
        <f t="shared" si="10"/>
        <v>99.999999999999986</v>
      </c>
      <c r="P15" s="34">
        <f t="shared" ref="P15" si="11">P14+N15</f>
        <v>57354.095067480011</v>
      </c>
      <c r="Q15" s="34">
        <f t="shared" ref="Q15" si="12">Q14+O15</f>
        <v>99.999999999999986</v>
      </c>
      <c r="R15" s="34">
        <f t="shared" ref="R15" si="13">R14+P15</f>
        <v>57354.095067480011</v>
      </c>
      <c r="S15" s="34">
        <f t="shared" ref="S15" si="14">S14+Q15</f>
        <v>99.999999999999986</v>
      </c>
      <c r="T15" s="36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</row>
    <row r="16" spans="1:101">
      <c r="A16" s="80"/>
      <c r="B16" s="6"/>
      <c r="C16" s="6"/>
      <c r="D16" s="7"/>
      <c r="E16" s="7"/>
      <c r="F16" s="7"/>
      <c r="G16" s="7"/>
      <c r="H16" s="7"/>
      <c r="I16" s="7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</row>
    <row r="17" spans="1:19">
      <c r="A17" s="80"/>
      <c r="B17" t="s">
        <v>42</v>
      </c>
      <c r="C17" s="65">
        <v>0.22120000000000001</v>
      </c>
      <c r="D17" s="7"/>
      <c r="E17" s="7"/>
      <c r="F17" s="7"/>
      <c r="G17" s="7"/>
      <c r="H17" s="7"/>
      <c r="I17" s="7"/>
      <c r="M17" s="7"/>
      <c r="N17" s="7"/>
      <c r="O17" s="7"/>
      <c r="P17" s="7"/>
      <c r="Q17" s="7"/>
      <c r="R17" s="7"/>
      <c r="S17" s="7"/>
    </row>
    <row r="18" spans="1:19">
      <c r="A18" s="80"/>
      <c r="B18" s="6"/>
      <c r="C18" s="6"/>
      <c r="D18" s="7"/>
      <c r="E18" s="7"/>
      <c r="F18" s="129"/>
      <c r="G18" s="129"/>
      <c r="H18" s="129"/>
      <c r="I18" s="10"/>
      <c r="Q18" s="23"/>
      <c r="R18" s="23"/>
      <c r="S18" s="23"/>
    </row>
    <row r="19" spans="1:19">
      <c r="A19" s="80"/>
      <c r="B19" s="2"/>
      <c r="C19" s="2"/>
      <c r="D19" s="2"/>
      <c r="E19" s="2"/>
      <c r="F19" s="129"/>
      <c r="G19" s="129"/>
      <c r="H19" s="129"/>
      <c r="I19" s="11"/>
      <c r="Q19" s="23"/>
      <c r="R19" s="23"/>
      <c r="S19" s="23"/>
    </row>
    <row r="20" spans="1:19">
      <c r="B20" s="8"/>
      <c r="C20" s="8"/>
      <c r="D20" s="2"/>
      <c r="E20" s="2"/>
      <c r="F20" s="130" t="s">
        <v>14</v>
      </c>
      <c r="G20" s="130"/>
      <c r="H20" s="130"/>
      <c r="I20" s="131"/>
      <c r="Q20" s="24"/>
      <c r="R20" s="24"/>
      <c r="S20" s="24"/>
    </row>
    <row r="21" spans="1:19">
      <c r="F21" s="130" t="s">
        <v>43</v>
      </c>
      <c r="G21" s="130"/>
      <c r="H21" s="130"/>
      <c r="I21" s="131"/>
      <c r="M21" s="2"/>
      <c r="N21" s="2"/>
      <c r="O21" s="2"/>
    </row>
    <row r="22" spans="1:19">
      <c r="F22" s="132" t="s">
        <v>44</v>
      </c>
      <c r="G22" s="132"/>
      <c r="H22" s="132"/>
      <c r="I22" s="131"/>
    </row>
  </sheetData>
  <mergeCells count="12">
    <mergeCell ref="F18:H18"/>
    <mergeCell ref="F19:H19"/>
    <mergeCell ref="F20:I20"/>
    <mergeCell ref="F21:I21"/>
    <mergeCell ref="F22:I22"/>
    <mergeCell ref="A2:T2"/>
    <mergeCell ref="B4:K4"/>
    <mergeCell ref="B6:K6"/>
    <mergeCell ref="B7:K7"/>
    <mergeCell ref="A8:A9"/>
    <mergeCell ref="B8:B9"/>
    <mergeCell ref="L8:S8"/>
  </mergeCells>
  <printOptions horizontalCentered="1"/>
  <pageMargins left="0.98425196850393704" right="0.51181102362204722" top="1.9685039370078741" bottom="0.78740157480314965" header="0.31496062992125984" footer="0.31496062992125984"/>
  <pageSetup paperSize="9" scale="62" fitToHeight="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17"/>
  <sheetViews>
    <sheetView topLeftCell="A13" workbookViewId="0">
      <selection activeCell="B5" sqref="B5"/>
    </sheetView>
  </sheetViews>
  <sheetFormatPr defaultRowHeight="12.75"/>
  <cols>
    <col min="2" max="2" width="49.140625" customWidth="1"/>
    <col min="3" max="3" width="11.7109375" customWidth="1"/>
    <col min="4" max="4" width="12.140625" customWidth="1"/>
    <col min="5" max="5" width="14.28515625" customWidth="1"/>
    <col min="7" max="7" width="15.7109375" customWidth="1"/>
  </cols>
  <sheetData>
    <row r="7" spans="1:7">
      <c r="A7" s="133" t="s">
        <v>86</v>
      </c>
      <c r="B7" s="134"/>
      <c r="C7" s="134"/>
      <c r="D7" s="134"/>
      <c r="E7" s="134"/>
      <c r="F7" s="134"/>
      <c r="G7" s="135"/>
    </row>
    <row r="8" spans="1:7">
      <c r="A8" s="136"/>
      <c r="B8" s="137"/>
      <c r="C8" s="137"/>
      <c r="D8" s="137"/>
      <c r="E8" s="137"/>
      <c r="F8" s="137"/>
      <c r="G8" s="138"/>
    </row>
    <row r="9" spans="1:7">
      <c r="A9" s="139" t="s">
        <v>85</v>
      </c>
      <c r="B9" s="139"/>
      <c r="C9" s="139"/>
      <c r="D9" s="139"/>
      <c r="E9" s="139"/>
      <c r="F9" s="139"/>
      <c r="G9" s="139"/>
    </row>
    <row r="10" spans="1:7">
      <c r="A10" s="139"/>
      <c r="B10" s="139"/>
      <c r="C10" s="139"/>
      <c r="D10" s="139"/>
      <c r="E10" s="139"/>
      <c r="F10" s="139"/>
      <c r="G10" s="139"/>
    </row>
    <row r="11" spans="1:7" ht="67.5">
      <c r="A11" s="93">
        <v>87499</v>
      </c>
      <c r="B11" s="94" t="s">
        <v>96</v>
      </c>
      <c r="C11" s="95" t="s">
        <v>87</v>
      </c>
      <c r="D11" s="93" t="s">
        <v>90</v>
      </c>
      <c r="E11" s="95">
        <v>8.64</v>
      </c>
      <c r="F11" s="98">
        <v>77.599999999999994</v>
      </c>
      <c r="G11" s="97">
        <f>E11*F11</f>
        <v>670.46399999999994</v>
      </c>
    </row>
    <row r="12" spans="1:7" ht="27">
      <c r="A12" s="93">
        <v>95956</v>
      </c>
      <c r="B12" s="94" t="s">
        <v>94</v>
      </c>
      <c r="C12" s="95" t="s">
        <v>88</v>
      </c>
      <c r="D12" s="93" t="s">
        <v>90</v>
      </c>
      <c r="E12" s="95">
        <v>1.36</v>
      </c>
      <c r="F12" s="96">
        <v>1640.24</v>
      </c>
      <c r="G12" s="97">
        <f>E12*F12</f>
        <v>2230.7264</v>
      </c>
    </row>
    <row r="13" spans="1:7" ht="54">
      <c r="A13" s="93">
        <v>87894</v>
      </c>
      <c r="B13" s="94" t="s">
        <v>91</v>
      </c>
      <c r="C13" s="95" t="s">
        <v>87</v>
      </c>
      <c r="D13" s="93" t="s">
        <v>90</v>
      </c>
      <c r="E13" s="95">
        <v>8.64</v>
      </c>
      <c r="F13" s="96">
        <v>5.31</v>
      </c>
      <c r="G13" s="97">
        <f t="shared" ref="G13:G15" si="0">E13*F13</f>
        <v>45.878399999999999</v>
      </c>
    </row>
    <row r="14" spans="1:7" ht="81">
      <c r="A14" s="93">
        <v>87529</v>
      </c>
      <c r="B14" s="94" t="s">
        <v>92</v>
      </c>
      <c r="C14" s="95" t="s">
        <v>87</v>
      </c>
      <c r="D14" s="93" t="s">
        <v>90</v>
      </c>
      <c r="E14" s="95">
        <v>8.64</v>
      </c>
      <c r="F14" s="96">
        <v>26.2</v>
      </c>
      <c r="G14" s="97">
        <f t="shared" si="0"/>
        <v>226.36799999999999</v>
      </c>
    </row>
    <row r="15" spans="1:7" ht="27">
      <c r="A15" s="93">
        <v>94319</v>
      </c>
      <c r="B15" s="94" t="s">
        <v>93</v>
      </c>
      <c r="C15" s="95" t="s">
        <v>88</v>
      </c>
      <c r="D15" s="93" t="s">
        <v>90</v>
      </c>
      <c r="E15" s="95">
        <v>2.93</v>
      </c>
      <c r="F15" s="96">
        <v>39.83</v>
      </c>
      <c r="G15" s="97">
        <f t="shared" si="0"/>
        <v>116.70189999999999</v>
      </c>
    </row>
    <row r="16" spans="1:7">
      <c r="A16" s="140" t="s">
        <v>89</v>
      </c>
      <c r="B16" s="140"/>
      <c r="C16" s="140"/>
      <c r="D16" s="140"/>
      <c r="E16" s="140"/>
      <c r="F16" s="141">
        <f>SUM(G11:G15)</f>
        <v>3290.1387</v>
      </c>
      <c r="G16" s="141"/>
    </row>
    <row r="17" spans="1:7">
      <c r="A17" s="140"/>
      <c r="B17" s="140"/>
      <c r="C17" s="140"/>
      <c r="D17" s="140"/>
      <c r="E17" s="140"/>
      <c r="F17" s="141"/>
      <c r="G17" s="141"/>
    </row>
  </sheetData>
  <mergeCells count="4">
    <mergeCell ref="A7:G8"/>
    <mergeCell ref="A9:G10"/>
    <mergeCell ref="A16:E17"/>
    <mergeCell ref="F16:G17"/>
  </mergeCells>
  <pageMargins left="0.98425196850393704" right="0.51181102362204722" top="1.9685039370078741" bottom="0.78740157480314965" header="0.31496062992125984" footer="0.31496062992125984"/>
  <pageSetup paperSize="9" scale="7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Cronograma</vt:lpstr>
      <vt:lpstr>Composição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Herton Cavalcanti</dc:creator>
  <cp:lastModifiedBy>engenharia</cp:lastModifiedBy>
  <cp:lastPrinted>2019-03-26T13:06:15Z</cp:lastPrinted>
  <dcterms:created xsi:type="dcterms:W3CDTF">2009-07-02T17:29:30Z</dcterms:created>
  <dcterms:modified xsi:type="dcterms:W3CDTF">2019-03-26T13:09:08Z</dcterms:modified>
</cp:coreProperties>
</file>